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0875" activeTab="1"/>
  </bookViews>
  <sheets>
    <sheet name="Титульный" sheetId="1" r:id="rId1"/>
    <sheet name="План ФХД" sheetId="2" r:id="rId2"/>
  </sheets>
  <definedNames>
    <definedName name="_xlnm.Print_Area" localSheetId="1">'План ФХД'!$A$1:$O$118</definedName>
  </definedNames>
  <calcPr fullCalcOnLoad="1"/>
</workbook>
</file>

<file path=xl/sharedStrings.xml><?xml version="1.0" encoding="utf-8"?>
<sst xmlns="http://schemas.openxmlformats.org/spreadsheetml/2006/main" count="171" uniqueCount="118">
  <si>
    <t>III. Показатели по поступлениям и выплатам учреждения</t>
  </si>
  <si>
    <t xml:space="preserve">Наименование показателя </t>
  </si>
  <si>
    <t xml:space="preserve">Код по бюджетной классификации </t>
  </si>
  <si>
    <t>в том числе</t>
  </si>
  <si>
    <t>Первый год планового периода</t>
  </si>
  <si>
    <t>Второй год планового периода</t>
  </si>
  <si>
    <t xml:space="preserve">Операции по лицевым счетам, открытым в финансовом управлении администрации  Горнозаводского муниципального района   </t>
  </si>
  <si>
    <t>Операции по счетам, открытым в кредитных организациях</t>
  </si>
  <si>
    <t>Очередной финансовый год</t>
  </si>
  <si>
    <t xml:space="preserve">Всего         </t>
  </si>
  <si>
    <t>I кв.</t>
  </si>
  <si>
    <t>II кв.</t>
  </si>
  <si>
    <t>III кв.</t>
  </si>
  <si>
    <t>IV кв.</t>
  </si>
  <si>
    <t xml:space="preserve">Очередной финансовый год  </t>
  </si>
  <si>
    <t xml:space="preserve">Планируемый  остаток средств на начало планируемого года , в т.ч:          </t>
  </si>
  <si>
    <t xml:space="preserve">X    </t>
  </si>
  <si>
    <t xml:space="preserve">Планируемый  остаток (бюджет)  </t>
  </si>
  <si>
    <t xml:space="preserve">Планируемый  остаток (внебюджет)       </t>
  </si>
  <si>
    <t>Поступления, всего</t>
  </si>
  <si>
    <t xml:space="preserve">в том числе:      </t>
  </si>
  <si>
    <t xml:space="preserve">субсидии на  выполнение муниципального задания за счет средств местного бюджета    </t>
  </si>
  <si>
    <t xml:space="preserve">Х </t>
  </si>
  <si>
    <t xml:space="preserve">бюджетные  инвестиции        </t>
  </si>
  <si>
    <t>целевые субсидии  , в том числе:</t>
  </si>
  <si>
    <t>Х</t>
  </si>
  <si>
    <t>целевые субсидии  (ПРП «Новая школа» краевой бюджет)</t>
  </si>
  <si>
    <t>Текущий ремонт кровли здания (МБ,КБ)</t>
  </si>
  <si>
    <t>Оздоровление и отдых детей (краевой бюджет)</t>
  </si>
  <si>
    <t xml:space="preserve">публичные обязательства перед физическим  лицом, подлежащие исполнению в  денежной форме          </t>
  </si>
  <si>
    <t xml:space="preserve">поступления от  оказания муниципальным   учреждением   муниципальных услуг (выполнения работ), предоставление которых для физических и  юридических лиц  осуществляется на платной основе, всего             </t>
  </si>
  <si>
    <t xml:space="preserve">Х   </t>
  </si>
  <si>
    <t>согласно постановлению главы администрации Горнозаводского муниципального района от 29.11.2012 г. № 1488.</t>
  </si>
  <si>
    <t xml:space="preserve">  </t>
  </si>
  <si>
    <t>Массовое обучение школьников плаванию</t>
  </si>
  <si>
    <t>Субсидии на выполнение муниципального задания (Оздоровление и отдых детей (внебюджет)</t>
  </si>
  <si>
    <t xml:space="preserve">Выплаты, всего    </t>
  </si>
  <si>
    <t>субсидии на  выполнение муниципального задания  за счет средств местного бюджета</t>
  </si>
  <si>
    <t>оплата труда и  начисления на выплаты по оплате труда, всего</t>
  </si>
  <si>
    <t xml:space="preserve">из них:           </t>
  </si>
  <si>
    <t xml:space="preserve">заработная плата  </t>
  </si>
  <si>
    <t xml:space="preserve">прочие выплаты    </t>
  </si>
  <si>
    <t xml:space="preserve">начисления на  выплаты по оплате труда </t>
  </si>
  <si>
    <t xml:space="preserve">оплата услуг  (выполнения работ), всего          </t>
  </si>
  <si>
    <t xml:space="preserve">услуги связи      </t>
  </si>
  <si>
    <t xml:space="preserve">транспортные услуги            </t>
  </si>
  <si>
    <t xml:space="preserve">коммунальные услуги            </t>
  </si>
  <si>
    <t xml:space="preserve">арендная плата за пользование имуществом   </t>
  </si>
  <si>
    <t xml:space="preserve">работы, услуги по содержанию имущества       </t>
  </si>
  <si>
    <t xml:space="preserve">прочие услуги (выполнение работ)    </t>
  </si>
  <si>
    <t xml:space="preserve">безвозмездные перечисления организациям,  всего      </t>
  </si>
  <si>
    <t xml:space="preserve">безвозмездные перечисления  государственным и муниципальным организациям       </t>
  </si>
  <si>
    <t>социальное обеспечение, всего</t>
  </si>
  <si>
    <t xml:space="preserve">пособия по  социальной помощи населению </t>
  </si>
  <si>
    <t xml:space="preserve">пенсии, пособия, выплачиваемые организациями сектора  государственного управления       </t>
  </si>
  <si>
    <t xml:space="preserve">прочие расходы    </t>
  </si>
  <si>
    <t xml:space="preserve">Поступление нефинансовых активов, всего      </t>
  </si>
  <si>
    <t xml:space="preserve">увеличение  стоимости основных средств           </t>
  </si>
  <si>
    <t xml:space="preserve">увеличение стоимости нематериальных активов             </t>
  </si>
  <si>
    <t xml:space="preserve">увеличение стоимости непроизводственных активов         </t>
  </si>
  <si>
    <t xml:space="preserve">увеличение стоимости  материальных  запасов            </t>
  </si>
  <si>
    <r>
      <t xml:space="preserve">Поступления от  оказания муниципальным   учреждением   муниципальных услуг (выполнения работ), предоставление которых для физических и  юридических лиц  осуществляется на платной основе, всего             </t>
    </r>
    <r>
      <rPr>
        <b/>
        <sz val="10"/>
        <rFont val="Times New Roman"/>
        <family val="1"/>
      </rPr>
      <t>согласно постановлению главы администрации Горнозаводского муниципального района от 29.11.2012 г. № 1488.</t>
    </r>
  </si>
  <si>
    <t>заработная плата</t>
  </si>
  <si>
    <t>28 800</t>
  </si>
  <si>
    <t xml:space="preserve">увеличение стоимости  материальных  запасов </t>
  </si>
  <si>
    <t>Оплата труда и начисления на выплаты по оплате труда, всего</t>
  </si>
  <si>
    <t xml:space="preserve"> из них:</t>
  </si>
  <si>
    <t>начисления на  выплаты по оплате труда</t>
  </si>
  <si>
    <t>Целевые субсидии, в том числе:</t>
  </si>
  <si>
    <t xml:space="preserve"> Оздоровление и отдых детей (краевой бюджет)</t>
  </si>
  <si>
    <t>прочие услуги (выполнение работ</t>
  </si>
  <si>
    <t>Директор                       ____________________________                  Шабардин С.А.</t>
  </si>
  <si>
    <t>Субсидии  на выполнение муниципального задания (Оздоровление детей (внебюджет))</t>
  </si>
  <si>
    <t>увеличение стоимости материальных запасов</t>
  </si>
  <si>
    <t>РЦП "здоровье! Творчество! Успех!"(местный бюджет)</t>
  </si>
  <si>
    <t>ПРП "Новая школа" краевой бюджет</t>
  </si>
  <si>
    <t>ПРП "Приведение в нормативное состояние объектов социальной сферы"</t>
  </si>
  <si>
    <t>ПЛАН</t>
  </si>
  <si>
    <t>КОДЫ</t>
  </si>
  <si>
    <t>Дата</t>
  </si>
  <si>
    <t>по ОКПО</t>
  </si>
  <si>
    <t>Единица измерения: руб.</t>
  </si>
  <si>
    <t>618820, Пермский край, г.Горнозаводск, ул.Школьная, 2</t>
  </si>
  <si>
    <t>- оказание платных дополнительных услуг</t>
  </si>
  <si>
    <t>Директор МАОУ ДОД ДООЦ "Юность" г.Горнозаводска</t>
  </si>
  <si>
    <t>Форма по КФД</t>
  </si>
  <si>
    <t>по ОКЕИ</t>
  </si>
  <si>
    <t xml:space="preserve">субсидии на  иные цели  (РЦП  "Здоровье! Творчество! Успех! " (местный бюджет)   </t>
  </si>
  <si>
    <t xml:space="preserve">Главный бухгалтер      ____________________________                  Кожевникова А.В. </t>
  </si>
  <si>
    <t xml:space="preserve"> УТВЕРЖДАЮ</t>
  </si>
  <si>
    <t xml:space="preserve">              </t>
  </si>
  <si>
    <t xml:space="preserve">                           </t>
  </si>
  <si>
    <t xml:space="preserve">                                         </t>
  </si>
  <si>
    <t>(подпись)   (расшифровка подписи)</t>
  </si>
  <si>
    <t xml:space="preserve">                                    </t>
  </si>
  <si>
    <r>
      <t>"_</t>
    </r>
    <r>
      <rPr>
        <u val="single"/>
        <sz val="12"/>
        <color indexed="8"/>
        <rFont val="Courier New"/>
        <family val="3"/>
      </rPr>
      <t>30</t>
    </r>
    <r>
      <rPr>
        <sz val="12"/>
        <color indexed="8"/>
        <rFont val="Courier New"/>
        <family val="3"/>
      </rPr>
      <t>__" __</t>
    </r>
    <r>
      <rPr>
        <u val="single"/>
        <sz val="12"/>
        <color indexed="8"/>
        <rFont val="Courier New"/>
        <family val="3"/>
      </rPr>
      <t>декабря</t>
    </r>
    <r>
      <rPr>
        <sz val="12"/>
        <color indexed="8"/>
        <rFont val="Courier New"/>
        <family val="3"/>
      </rPr>
      <t>____ 2014 г.</t>
    </r>
    <r>
      <rPr>
        <sz val="10"/>
        <color indexed="8"/>
        <rFont val="Courier New"/>
        <family val="3"/>
      </rPr>
      <t xml:space="preserve">                                    </t>
    </r>
  </si>
  <si>
    <t>Наименование муниципального учреждения (подразделения)</t>
  </si>
  <si>
    <t>МАОУ ДОД ДООЦ "Юность" г.Горнозаводска</t>
  </si>
  <si>
    <r>
      <t xml:space="preserve">ИНН/КПП  </t>
    </r>
    <r>
      <rPr>
        <u val="single"/>
        <sz val="12"/>
        <color indexed="8"/>
        <rFont val="Times New Roman"/>
        <family val="1"/>
      </rPr>
      <t>5934041021/592101001</t>
    </r>
  </si>
  <si>
    <t>Наименование органа, осуществляющего функции и полномочия учредителя</t>
  </si>
  <si>
    <t>Управление образования администрации Горнозаводского муниципального района Пермского края_____________________________________________</t>
  </si>
  <si>
    <t>Юридический адрес муниципального учреждения:</t>
  </si>
  <si>
    <t xml:space="preserve">    I. Сведения о деятельности муниципального учреждения</t>
  </si>
  <si>
    <t>1.1. Цели деятельности муниципального учреждения (подразделения:</t>
  </si>
  <si>
    <t>Предоставление бесплатного дополнительного образования путем реализации дополнительных образовательных программ</t>
  </si>
  <si>
    <t>1.2. Виды деятельности муниципального учреждения (подразделения):</t>
  </si>
  <si>
    <t xml:space="preserve"> - обеспечение необходимых условий для реализации дополнительных образовательных программ по разным направленностям</t>
  </si>
  <si>
    <t>- обучение детей с учетом их возрастных категорий</t>
  </si>
  <si>
    <t>- обеспечение познавательно-речевого, социально-личностного, художественно-эстетического и физического развития детей</t>
  </si>
  <si>
    <t>___________________________________________________________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</si>
  <si>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осуществляемых за плату:</t>
  </si>
  <si>
    <t>Постановление администрации Горнозаводского муниципального района от 29.11.2012 г. № 1488</t>
  </si>
  <si>
    <t>(наименование должности лица,утвердившего план)</t>
  </si>
  <si>
    <t xml:space="preserve"> Шабардин С.А.</t>
  </si>
  <si>
    <r>
      <t xml:space="preserve"> "_</t>
    </r>
    <r>
      <rPr>
        <u val="single"/>
        <sz val="14"/>
        <color indexed="8"/>
        <rFont val="Times New Roman"/>
        <family val="1"/>
      </rPr>
      <t>30</t>
    </r>
    <r>
      <rPr>
        <sz val="14"/>
        <color indexed="8"/>
        <rFont val="Times New Roman"/>
        <family val="1"/>
      </rPr>
      <t>__" __</t>
    </r>
    <r>
      <rPr>
        <u val="single"/>
        <sz val="14"/>
        <color indexed="8"/>
        <rFont val="Times New Roman"/>
        <family val="1"/>
      </rPr>
      <t>декабря</t>
    </r>
    <r>
      <rPr>
        <sz val="14"/>
        <color indexed="8"/>
        <rFont val="Times New Roman"/>
        <family val="1"/>
      </rPr>
      <t>__2014 г.</t>
    </r>
  </si>
  <si>
    <t>финансово-хозяйственной деятельности на 2014 год</t>
  </si>
  <si>
    <t>и плановый период 2015, 2016 гг.</t>
  </si>
  <si>
    <t>Исполнитель    __________         Кожевникова А.В  тел. 8(34269) 4 39 27          " 12 " января  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</si>
</sst>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Courier New"/>
      <family val="3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ourier New"/>
      <family val="3"/>
    </font>
    <font>
      <u val="single"/>
      <sz val="12"/>
      <color indexed="8"/>
      <name val="Courier New"/>
      <family val="3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1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 wrapText="1"/>
    </xf>
    <xf numFmtId="0" fontId="13" fillId="0" borderId="0" xfId="0" applyFont="1" applyAlignment="1">
      <alignment/>
    </xf>
    <xf numFmtId="1" fontId="6" fillId="0" borderId="1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justify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justify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130</xdr:row>
      <xdr:rowOff>104775</xdr:rowOff>
    </xdr:from>
    <xdr:to>
      <xdr:col>10</xdr:col>
      <xdr:colOff>533400</xdr:colOff>
      <xdr:row>131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315325" y="38271450"/>
          <a:ext cx="1676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 </a:t>
          </a:r>
        </a:p>
      </xdr:txBody>
    </xdr:sp>
    <xdr:clientData/>
  </xdr:twoCellAnchor>
  <xdr:twoCellAnchor>
    <xdr:from>
      <xdr:col>1</xdr:col>
      <xdr:colOff>333375</xdr:colOff>
      <xdr:row>178</xdr:row>
      <xdr:rowOff>66675</xdr:rowOff>
    </xdr:from>
    <xdr:to>
      <xdr:col>7</xdr:col>
      <xdr:colOff>19050</xdr:colOff>
      <xdr:row>179</xdr:row>
      <xdr:rowOff>104775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105025" y="46005750"/>
          <a:ext cx="492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3">
      <selection activeCell="C49" sqref="C49"/>
    </sheetView>
  </sheetViews>
  <sheetFormatPr defaultColWidth="9.00390625" defaultRowHeight="12.75"/>
  <cols>
    <col min="1" max="7" width="9.125" style="40" customWidth="1"/>
    <col min="8" max="8" width="4.25390625" style="40" customWidth="1"/>
    <col min="9" max="9" width="16.375" style="40" customWidth="1"/>
    <col min="10" max="10" width="6.25390625" style="40" customWidth="1"/>
    <col min="11" max="11" width="0" style="40" hidden="1" customWidth="1"/>
    <col min="12" max="12" width="13.875" style="40" customWidth="1"/>
    <col min="13" max="16384" width="9.125" style="40" customWidth="1"/>
  </cols>
  <sheetData>
    <row r="1" spans="1:9" ht="18.75" hidden="1">
      <c r="A1" s="38"/>
      <c r="B1" s="38"/>
      <c r="C1" s="38"/>
      <c r="D1" s="38"/>
      <c r="E1" s="38"/>
      <c r="F1" s="38"/>
      <c r="G1" s="38"/>
      <c r="H1" s="38"/>
      <c r="I1" s="39"/>
    </row>
    <row r="2" spans="1:9" ht="18.75" hidden="1">
      <c r="A2" s="39"/>
      <c r="B2" s="38"/>
      <c r="C2" s="38"/>
      <c r="D2" s="38"/>
      <c r="E2" s="38"/>
      <c r="F2" s="38"/>
      <c r="G2" s="38"/>
      <c r="H2" s="38"/>
      <c r="I2" s="38"/>
    </row>
    <row r="3" spans="1:12" ht="18.75">
      <c r="A3" s="41"/>
      <c r="B3" s="38"/>
      <c r="C3" s="38"/>
      <c r="D3" s="38"/>
      <c r="E3" s="38"/>
      <c r="I3" s="38" t="s">
        <v>89</v>
      </c>
      <c r="J3" s="38"/>
      <c r="K3" s="38"/>
      <c r="L3" s="38"/>
    </row>
    <row r="4" spans="1:12" ht="36.75" customHeight="1">
      <c r="A4" s="38" t="s">
        <v>90</v>
      </c>
      <c r="B4" s="38"/>
      <c r="C4" s="38"/>
      <c r="D4" s="38"/>
      <c r="E4" s="38"/>
      <c r="I4" s="64" t="s">
        <v>84</v>
      </c>
      <c r="J4" s="64"/>
      <c r="K4" s="64"/>
      <c r="L4" s="64"/>
    </row>
    <row r="5" spans="1:12" ht="18.75">
      <c r="A5" s="38"/>
      <c r="B5" s="38"/>
      <c r="C5" s="38"/>
      <c r="D5" s="38"/>
      <c r="E5" s="38"/>
      <c r="I5" s="65" t="s">
        <v>112</v>
      </c>
      <c r="J5" s="65"/>
      <c r="K5" s="65"/>
      <c r="L5" s="65"/>
    </row>
    <row r="6" spans="1:12" ht="11.25" customHeight="1">
      <c r="A6" s="38"/>
      <c r="B6" s="38"/>
      <c r="C6" s="38"/>
      <c r="D6" s="38"/>
      <c r="E6" s="38"/>
      <c r="I6" s="66"/>
      <c r="J6" s="66"/>
      <c r="K6" s="66"/>
      <c r="L6" s="66"/>
    </row>
    <row r="7" spans="1:12" ht="18.75">
      <c r="A7" s="43" t="s">
        <v>91</v>
      </c>
      <c r="B7" s="43"/>
      <c r="C7" s="44"/>
      <c r="D7" s="44"/>
      <c r="E7" s="44"/>
      <c r="I7" s="45"/>
      <c r="J7" s="67" t="s">
        <v>113</v>
      </c>
      <c r="K7" s="67"/>
      <c r="L7" s="67"/>
    </row>
    <row r="8" spans="1:12" ht="18.75">
      <c r="A8" s="38" t="s">
        <v>92</v>
      </c>
      <c r="B8" s="38"/>
      <c r="C8" s="38"/>
      <c r="D8" s="38"/>
      <c r="E8" s="38"/>
      <c r="I8" s="42" t="s">
        <v>93</v>
      </c>
      <c r="J8" s="38"/>
      <c r="K8" s="38"/>
      <c r="L8" s="38"/>
    </row>
    <row r="9" spans="1:12" ht="18.75">
      <c r="A9" s="38" t="s">
        <v>94</v>
      </c>
      <c r="B9" s="38"/>
      <c r="C9" s="38"/>
      <c r="D9" s="38"/>
      <c r="E9" s="38"/>
      <c r="I9" s="38" t="s">
        <v>114</v>
      </c>
      <c r="J9" s="38"/>
      <c r="K9" s="38"/>
      <c r="L9" s="38"/>
    </row>
    <row r="10" spans="1:9" ht="18.7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8.75">
      <c r="A11" s="69" t="s">
        <v>77</v>
      </c>
      <c r="B11" s="69"/>
      <c r="C11" s="69"/>
      <c r="D11" s="69"/>
      <c r="E11" s="69"/>
      <c r="F11" s="69"/>
      <c r="G11" s="69"/>
      <c r="H11" s="69"/>
      <c r="I11" s="69"/>
    </row>
    <row r="12" spans="1:9" ht="18.75">
      <c r="A12" s="69" t="s">
        <v>115</v>
      </c>
      <c r="B12" s="69"/>
      <c r="C12" s="69"/>
      <c r="D12" s="69"/>
      <c r="E12" s="69"/>
      <c r="F12" s="69"/>
      <c r="G12" s="69"/>
      <c r="H12" s="69"/>
      <c r="I12" s="69"/>
    </row>
    <row r="13" spans="1:9" ht="18.75">
      <c r="A13" s="69" t="s">
        <v>116</v>
      </c>
      <c r="B13" s="69"/>
      <c r="C13" s="69"/>
      <c r="D13" s="69"/>
      <c r="E13" s="69"/>
      <c r="F13" s="69"/>
      <c r="G13" s="69"/>
      <c r="H13" s="69"/>
      <c r="I13" s="69"/>
    </row>
    <row r="14" spans="1:9" ht="18.75">
      <c r="A14" s="46"/>
      <c r="B14" s="38"/>
      <c r="C14" s="38"/>
      <c r="D14" s="38"/>
      <c r="E14" s="38"/>
      <c r="F14" s="38"/>
      <c r="G14" s="38"/>
      <c r="H14" s="38"/>
      <c r="I14" s="38"/>
    </row>
    <row r="15" ht="15.75">
      <c r="A15" s="47" t="s">
        <v>95</v>
      </c>
    </row>
    <row r="16" spans="1:12" ht="18.75">
      <c r="A16" s="46"/>
      <c r="B16" s="46"/>
      <c r="C16" s="46"/>
      <c r="D16" s="46"/>
      <c r="E16" s="46"/>
      <c r="I16" s="46"/>
      <c r="J16" s="46"/>
      <c r="K16" s="46"/>
      <c r="L16" s="48" t="s">
        <v>78</v>
      </c>
    </row>
    <row r="17" spans="1:12" ht="18.75">
      <c r="A17" s="46"/>
      <c r="B17" s="46"/>
      <c r="C17" s="46"/>
      <c r="D17" s="46"/>
      <c r="E17" s="46"/>
      <c r="I17" s="46"/>
      <c r="J17" s="49" t="s">
        <v>85</v>
      </c>
      <c r="K17" s="46"/>
      <c r="L17" s="48"/>
    </row>
    <row r="18" spans="1:12" ht="18.75">
      <c r="A18" s="46"/>
      <c r="B18" s="46"/>
      <c r="C18" s="46"/>
      <c r="D18" s="46"/>
      <c r="E18" s="46"/>
      <c r="I18" s="46"/>
      <c r="J18" s="49" t="s">
        <v>79</v>
      </c>
      <c r="K18" s="46"/>
      <c r="L18" s="48"/>
    </row>
    <row r="19" spans="1:12" ht="18.75">
      <c r="A19" s="46"/>
      <c r="B19" s="46"/>
      <c r="C19" s="46"/>
      <c r="D19" s="46"/>
      <c r="E19" s="46"/>
      <c r="I19" s="46"/>
      <c r="J19" s="49" t="s">
        <v>80</v>
      </c>
      <c r="K19" s="46"/>
      <c r="L19" s="48">
        <v>56799914</v>
      </c>
    </row>
    <row r="20" spans="1:12" ht="18.75">
      <c r="A20" s="46"/>
      <c r="B20" s="46"/>
      <c r="C20" s="46"/>
      <c r="D20" s="46"/>
      <c r="E20" s="46"/>
      <c r="I20" s="46"/>
      <c r="J20" s="49" t="s">
        <v>86</v>
      </c>
      <c r="K20" s="46"/>
      <c r="L20" s="48">
        <v>383</v>
      </c>
    </row>
    <row r="21" ht="15.75">
      <c r="A21" s="50" t="s">
        <v>96</v>
      </c>
    </row>
    <row r="22" ht="15.75">
      <c r="A22" s="50" t="s">
        <v>97</v>
      </c>
    </row>
    <row r="23" ht="15.75">
      <c r="A23" s="50"/>
    </row>
    <row r="24" ht="15.75">
      <c r="A24" s="50" t="s">
        <v>98</v>
      </c>
    </row>
    <row r="25" ht="15.75">
      <c r="A25" s="50"/>
    </row>
    <row r="26" ht="15.75">
      <c r="A26" s="50" t="s">
        <v>81</v>
      </c>
    </row>
    <row r="27" ht="15.75">
      <c r="A27" s="50"/>
    </row>
    <row r="28" ht="15.75">
      <c r="A28" s="50" t="s">
        <v>99</v>
      </c>
    </row>
    <row r="29" spans="1:9" ht="39" customHeight="1">
      <c r="A29" s="70" t="s">
        <v>100</v>
      </c>
      <c r="B29" s="70"/>
      <c r="C29" s="70"/>
      <c r="D29" s="70"/>
      <c r="E29" s="70"/>
      <c r="F29" s="70"/>
      <c r="G29" s="70"/>
      <c r="H29" s="70"/>
      <c r="I29" s="70"/>
    </row>
    <row r="30" ht="15.75">
      <c r="A30" s="50"/>
    </row>
    <row r="31" ht="15.75">
      <c r="A31" s="50" t="s">
        <v>101</v>
      </c>
    </row>
    <row r="32" ht="15.75">
      <c r="A32" s="51" t="s">
        <v>82</v>
      </c>
    </row>
    <row r="33" ht="15.75">
      <c r="A33" s="50"/>
    </row>
    <row r="34" ht="15.75">
      <c r="A34" s="50" t="s">
        <v>102</v>
      </c>
    </row>
    <row r="35" ht="15.75">
      <c r="A35" s="50"/>
    </row>
    <row r="36" ht="15.75">
      <c r="A36" s="50" t="s">
        <v>103</v>
      </c>
    </row>
    <row r="37" spans="1:12" ht="38.25" customHeight="1">
      <c r="A37" s="70" t="s">
        <v>104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ht="15.75">
      <c r="A38" s="50" t="s">
        <v>105</v>
      </c>
    </row>
    <row r="39" spans="1:12" ht="30" customHeight="1">
      <c r="A39" s="72" t="s">
        <v>106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9" ht="15.75">
      <c r="A40" s="52" t="s">
        <v>107</v>
      </c>
      <c r="B40" s="53"/>
      <c r="C40" s="53"/>
      <c r="D40" s="53"/>
      <c r="E40" s="53"/>
      <c r="F40" s="53"/>
      <c r="G40" s="53"/>
      <c r="H40" s="53"/>
      <c r="I40" s="53"/>
    </row>
    <row r="41" spans="1:12" ht="33.75" customHeight="1">
      <c r="A41" s="73" t="s">
        <v>108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1:9" ht="15.75">
      <c r="A42" s="71" t="s">
        <v>83</v>
      </c>
      <c r="B42" s="71"/>
      <c r="C42" s="71"/>
      <c r="D42" s="71"/>
      <c r="E42" s="71"/>
      <c r="F42" s="71"/>
      <c r="G42" s="71"/>
      <c r="H42" s="71"/>
      <c r="I42" s="71"/>
    </row>
    <row r="43" ht="15.75" hidden="1">
      <c r="A43" s="50" t="s">
        <v>109</v>
      </c>
    </row>
    <row r="44" ht="15.75" hidden="1">
      <c r="A44" s="50" t="s">
        <v>109</v>
      </c>
    </row>
    <row r="45" spans="1:12" ht="51" customHeight="1">
      <c r="A45" s="68" t="s">
        <v>110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33" customHeight="1">
      <c r="A46" s="63" t="s">
        <v>111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</sheetData>
  <mergeCells count="14">
    <mergeCell ref="A42:I42"/>
    <mergeCell ref="A37:L37"/>
    <mergeCell ref="A39:L39"/>
    <mergeCell ref="A41:L41"/>
    <mergeCell ref="A46:L46"/>
    <mergeCell ref="I4:L4"/>
    <mergeCell ref="I5:L5"/>
    <mergeCell ref="I6:L6"/>
    <mergeCell ref="J7:L7"/>
    <mergeCell ref="A45:L45"/>
    <mergeCell ref="A11:I11"/>
    <mergeCell ref="A12:I12"/>
    <mergeCell ref="A13:I13"/>
    <mergeCell ref="A29:I29"/>
  </mergeCells>
  <printOptions/>
  <pageMargins left="0.2" right="0.2" top="0.2" bottom="0.21" header="0.2" footer="0.21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SheetLayoutView="100" workbookViewId="0" topLeftCell="A1">
      <selection activeCell="M102" sqref="M102"/>
    </sheetView>
  </sheetViews>
  <sheetFormatPr defaultColWidth="9.00390625" defaultRowHeight="12.75"/>
  <cols>
    <col min="1" max="1" width="23.25390625" style="13" customWidth="1"/>
    <col min="2" max="2" width="9.125" style="13" customWidth="1"/>
    <col min="3" max="3" width="12.75390625" style="13" customWidth="1"/>
    <col min="4" max="4" width="11.125" style="13" customWidth="1"/>
    <col min="5" max="5" width="11.75390625" style="13" customWidth="1"/>
    <col min="6" max="6" width="11.625" style="13" customWidth="1"/>
    <col min="7" max="7" width="12.375" style="13" customWidth="1"/>
    <col min="8" max="8" width="10.375" style="13" customWidth="1"/>
    <col min="9" max="9" width="8.625" style="13" customWidth="1"/>
    <col min="10" max="10" width="13.125" style="13" customWidth="1"/>
    <col min="11" max="11" width="10.00390625" style="13" customWidth="1"/>
    <col min="12" max="12" width="9.625" style="13" customWidth="1"/>
    <col min="13" max="13" width="8.125" style="13" customWidth="1"/>
    <col min="14" max="14" width="8.75390625" style="13" customWidth="1"/>
    <col min="15" max="15" width="10.625" style="13" customWidth="1"/>
    <col min="16" max="16384" width="9.125" style="13" customWidth="1"/>
  </cols>
  <sheetData>
    <row r="1" spans="1:15" ht="36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46.5" customHeight="1">
      <c r="A2" s="57" t="s">
        <v>1</v>
      </c>
      <c r="B2" s="57" t="s">
        <v>2</v>
      </c>
      <c r="C2" s="56" t="s">
        <v>3</v>
      </c>
      <c r="D2" s="56"/>
      <c r="E2" s="56"/>
      <c r="F2" s="56"/>
      <c r="G2" s="56"/>
      <c r="H2" s="60" t="s">
        <v>4</v>
      </c>
      <c r="I2" s="60" t="s">
        <v>5</v>
      </c>
      <c r="J2" s="55" t="s">
        <v>6</v>
      </c>
      <c r="K2" s="55"/>
      <c r="L2" s="55"/>
      <c r="M2" s="55" t="s">
        <v>7</v>
      </c>
      <c r="N2" s="55"/>
      <c r="O2" s="55"/>
    </row>
    <row r="3" spans="1:15" ht="31.5" customHeight="1">
      <c r="A3" s="58"/>
      <c r="B3" s="58"/>
      <c r="C3" s="56" t="s">
        <v>8</v>
      </c>
      <c r="D3" s="56"/>
      <c r="E3" s="56"/>
      <c r="F3" s="56"/>
      <c r="G3" s="56"/>
      <c r="H3" s="60"/>
      <c r="I3" s="60"/>
      <c r="J3" s="55"/>
      <c r="K3" s="55"/>
      <c r="L3" s="55"/>
      <c r="M3" s="55"/>
      <c r="N3" s="55"/>
      <c r="O3" s="55"/>
    </row>
    <row r="4" spans="1:15" ht="85.5">
      <c r="A4" s="59"/>
      <c r="B4" s="59"/>
      <c r="C4" s="36" t="s">
        <v>9</v>
      </c>
      <c r="D4" s="36" t="s">
        <v>10</v>
      </c>
      <c r="E4" s="36" t="s">
        <v>11</v>
      </c>
      <c r="F4" s="36" t="s">
        <v>12</v>
      </c>
      <c r="G4" s="36" t="s">
        <v>13</v>
      </c>
      <c r="H4" s="60"/>
      <c r="I4" s="60"/>
      <c r="J4" s="36" t="s">
        <v>14</v>
      </c>
      <c r="K4" s="36" t="s">
        <v>4</v>
      </c>
      <c r="L4" s="36" t="s">
        <v>5</v>
      </c>
      <c r="M4" s="36" t="s">
        <v>14</v>
      </c>
      <c r="N4" s="36" t="s">
        <v>4</v>
      </c>
      <c r="O4" s="36" t="s">
        <v>5</v>
      </c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14">
        <v>8</v>
      </c>
      <c r="I5" s="1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54.75" customHeight="1">
      <c r="A6" s="3" t="s">
        <v>15</v>
      </c>
      <c r="B6" s="19" t="s">
        <v>16</v>
      </c>
      <c r="C6" s="20"/>
      <c r="D6" s="20"/>
      <c r="E6" s="20"/>
      <c r="F6" s="20"/>
      <c r="G6" s="20"/>
      <c r="H6" s="27"/>
      <c r="I6" s="27"/>
      <c r="J6" s="2"/>
      <c r="K6" s="2"/>
      <c r="L6" s="2"/>
      <c r="M6" s="19"/>
      <c r="N6" s="19"/>
      <c r="O6" s="19"/>
    </row>
    <row r="7" spans="1:15" ht="27" customHeight="1">
      <c r="A7" s="3" t="s">
        <v>17</v>
      </c>
      <c r="B7" s="19"/>
      <c r="C7" s="2"/>
      <c r="D7" s="2"/>
      <c r="E7" s="2"/>
      <c r="F7" s="20"/>
      <c r="G7" s="20"/>
      <c r="H7" s="27"/>
      <c r="I7" s="27"/>
      <c r="J7" s="2"/>
      <c r="K7" s="2"/>
      <c r="L7" s="2"/>
      <c r="M7" s="19"/>
      <c r="N7" s="19"/>
      <c r="O7" s="19"/>
    </row>
    <row r="8" spans="1:15" ht="31.5" customHeight="1">
      <c r="A8" s="3" t="s">
        <v>18</v>
      </c>
      <c r="B8" s="19"/>
      <c r="C8" s="2"/>
      <c r="D8" s="2"/>
      <c r="E8" s="2"/>
      <c r="F8" s="20"/>
      <c r="G8" s="20"/>
      <c r="H8" s="27"/>
      <c r="I8" s="27"/>
      <c r="J8" s="2"/>
      <c r="K8" s="2"/>
      <c r="L8" s="2"/>
      <c r="M8" s="19"/>
      <c r="N8" s="19"/>
      <c r="O8" s="19"/>
    </row>
    <row r="9" spans="1:15" ht="26.25" customHeight="1">
      <c r="A9" s="5" t="s">
        <v>19</v>
      </c>
      <c r="B9" s="6" t="s">
        <v>16</v>
      </c>
      <c r="C9" s="21">
        <f>C11+C13+C20+C23+C25</f>
        <v>15702799.06</v>
      </c>
      <c r="D9" s="22">
        <f aca="true" t="shared" si="0" ref="D9:O9">D11+D13+D20+D23+D25</f>
        <v>3435947.69</v>
      </c>
      <c r="E9" s="22">
        <f t="shared" si="0"/>
        <v>2843311.42</v>
      </c>
      <c r="F9" s="22">
        <f t="shared" si="0"/>
        <v>7342266.12</v>
      </c>
      <c r="G9" s="22">
        <f t="shared" si="0"/>
        <v>2081273.83</v>
      </c>
      <c r="H9" s="23">
        <f t="shared" si="0"/>
        <v>9459900</v>
      </c>
      <c r="I9" s="23">
        <f t="shared" si="0"/>
        <v>9387900</v>
      </c>
      <c r="J9" s="22">
        <f t="shared" si="0"/>
        <v>15702799.06</v>
      </c>
      <c r="K9" s="23">
        <f t="shared" si="0"/>
        <v>9459900</v>
      </c>
      <c r="L9" s="23">
        <f t="shared" si="0"/>
        <v>9387900</v>
      </c>
      <c r="M9" s="22">
        <f t="shared" si="0"/>
        <v>0</v>
      </c>
      <c r="N9" s="22">
        <f t="shared" si="0"/>
        <v>0</v>
      </c>
      <c r="O9" s="22">
        <f t="shared" si="0"/>
        <v>0</v>
      </c>
    </row>
    <row r="10" spans="1:15" ht="16.5" customHeight="1">
      <c r="A10" s="3" t="s">
        <v>20</v>
      </c>
      <c r="B10" s="19" t="s">
        <v>16</v>
      </c>
      <c r="C10" s="24"/>
      <c r="D10" s="25"/>
      <c r="E10" s="25"/>
      <c r="F10" s="25"/>
      <c r="G10" s="25"/>
      <c r="H10" s="27"/>
      <c r="I10" s="27"/>
      <c r="J10" s="25"/>
      <c r="K10" s="25"/>
      <c r="L10" s="25"/>
      <c r="M10" s="26"/>
      <c r="N10" s="26"/>
      <c r="O10" s="26"/>
    </row>
    <row r="11" spans="1:15" ht="57" customHeight="1">
      <c r="A11" s="7" t="s">
        <v>21</v>
      </c>
      <c r="B11" s="19" t="s">
        <v>22</v>
      </c>
      <c r="C11" s="21">
        <f>D11+E11+F11+G11</f>
        <v>7489700</v>
      </c>
      <c r="D11" s="25">
        <v>1590264</v>
      </c>
      <c r="E11" s="25">
        <v>2602755</v>
      </c>
      <c r="F11" s="25">
        <v>1934862</v>
      </c>
      <c r="G11" s="25">
        <v>1361819</v>
      </c>
      <c r="H11" s="27">
        <v>7609900</v>
      </c>
      <c r="I11" s="27">
        <v>7887900</v>
      </c>
      <c r="J11" s="27">
        <f>C11</f>
        <v>7489700</v>
      </c>
      <c r="K11" s="27">
        <v>7609900</v>
      </c>
      <c r="L11" s="27">
        <v>7887900</v>
      </c>
      <c r="M11" s="26"/>
      <c r="N11" s="26"/>
      <c r="O11" s="26"/>
    </row>
    <row r="12" spans="1:15" ht="21" customHeight="1">
      <c r="A12" s="7" t="s">
        <v>23</v>
      </c>
      <c r="B12" s="19"/>
      <c r="C12" s="24"/>
      <c r="D12" s="25"/>
      <c r="E12" s="25"/>
      <c r="F12" s="25"/>
      <c r="G12" s="25"/>
      <c r="H12" s="27"/>
      <c r="I12" s="27"/>
      <c r="J12" s="25"/>
      <c r="K12" s="25"/>
      <c r="L12" s="25"/>
      <c r="M12" s="26"/>
      <c r="N12" s="26"/>
      <c r="O12" s="26"/>
    </row>
    <row r="13" spans="1:15" ht="27" customHeight="1">
      <c r="A13" s="3" t="s">
        <v>24</v>
      </c>
      <c r="B13" s="19" t="s">
        <v>25</v>
      </c>
      <c r="C13" s="21">
        <f>D13+E13+F13</f>
        <v>6595400.8100000005</v>
      </c>
      <c r="D13" s="25">
        <v>1202444.69</v>
      </c>
      <c r="E13" s="25">
        <f>E18</f>
        <v>24552</v>
      </c>
      <c r="F13" s="25">
        <f>F15+F16</f>
        <v>5368404.12</v>
      </c>
      <c r="G13" s="25"/>
      <c r="H13" s="27">
        <v>350000</v>
      </c>
      <c r="I13" s="27"/>
      <c r="J13" s="25">
        <f aca="true" t="shared" si="1" ref="J13:J20">C13</f>
        <v>6595400.8100000005</v>
      </c>
      <c r="K13" s="27">
        <v>350000</v>
      </c>
      <c r="L13" s="25"/>
      <c r="M13" s="26"/>
      <c r="N13" s="26"/>
      <c r="O13" s="26"/>
    </row>
    <row r="14" spans="1:15" ht="36.75" customHeight="1">
      <c r="A14" s="3" t="s">
        <v>26</v>
      </c>
      <c r="B14" s="19"/>
      <c r="C14" s="21">
        <f>D14</f>
        <v>1202444.69</v>
      </c>
      <c r="D14" s="25">
        <v>1202444.69</v>
      </c>
      <c r="E14" s="25"/>
      <c r="F14" s="25"/>
      <c r="G14" s="25"/>
      <c r="H14" s="27"/>
      <c r="I14" s="27"/>
      <c r="J14" s="25">
        <f t="shared" si="1"/>
        <v>1202444.69</v>
      </c>
      <c r="K14" s="25"/>
      <c r="L14" s="25"/>
      <c r="M14" s="26"/>
      <c r="N14" s="26"/>
      <c r="O14" s="26"/>
    </row>
    <row r="15" spans="1:15" ht="27.75" customHeight="1">
      <c r="A15" s="3" t="s">
        <v>27</v>
      </c>
      <c r="B15" s="19"/>
      <c r="C15" s="21">
        <f>D15+E15+F15+G15</f>
        <v>5317101.12</v>
      </c>
      <c r="D15" s="25"/>
      <c r="E15" s="25"/>
      <c r="F15" s="25">
        <f>542500+4574132+200469.12</f>
        <v>5317101.12</v>
      </c>
      <c r="G15" s="25"/>
      <c r="H15" s="27">
        <v>350000</v>
      </c>
      <c r="I15" s="27"/>
      <c r="J15" s="25">
        <f t="shared" si="1"/>
        <v>5317101.12</v>
      </c>
      <c r="K15" s="27">
        <v>350000</v>
      </c>
      <c r="L15" s="25"/>
      <c r="M15" s="26"/>
      <c r="N15" s="26"/>
      <c r="O15" s="26"/>
    </row>
    <row r="16" spans="1:15" ht="28.5" customHeight="1">
      <c r="A16" s="3" t="s">
        <v>28</v>
      </c>
      <c r="B16" s="19"/>
      <c r="C16" s="21">
        <f>D16+E16+F16+G16</f>
        <v>51303</v>
      </c>
      <c r="D16" s="25"/>
      <c r="E16" s="25"/>
      <c r="F16" s="25">
        <v>51303</v>
      </c>
      <c r="G16" s="25"/>
      <c r="H16" s="27"/>
      <c r="I16" s="27"/>
      <c r="J16" s="25">
        <f t="shared" si="1"/>
        <v>51303</v>
      </c>
      <c r="K16" s="25"/>
      <c r="L16" s="25"/>
      <c r="M16" s="26"/>
      <c r="N16" s="26"/>
      <c r="O16" s="26"/>
    </row>
    <row r="17" spans="1:15" ht="51.75" customHeight="1" hidden="1">
      <c r="A17" s="7" t="s">
        <v>29</v>
      </c>
      <c r="B17" s="19"/>
      <c r="C17" s="24"/>
      <c r="D17" s="25"/>
      <c r="E17" s="25"/>
      <c r="F17" s="25"/>
      <c r="G17" s="25"/>
      <c r="H17" s="27"/>
      <c r="I17" s="27"/>
      <c r="J17" s="25"/>
      <c r="K17" s="25"/>
      <c r="L17" s="25"/>
      <c r="M17" s="26"/>
      <c r="N17" s="26"/>
      <c r="O17" s="26"/>
    </row>
    <row r="18" spans="1:15" ht="49.5" customHeight="1">
      <c r="A18" s="9" t="s">
        <v>87</v>
      </c>
      <c r="B18" s="19"/>
      <c r="C18" s="21">
        <f>E18</f>
        <v>24552</v>
      </c>
      <c r="D18" s="25"/>
      <c r="E18" s="25">
        <v>24552</v>
      </c>
      <c r="F18" s="25"/>
      <c r="G18" s="25"/>
      <c r="H18" s="27"/>
      <c r="I18" s="27"/>
      <c r="J18" s="25">
        <f t="shared" si="1"/>
        <v>24552</v>
      </c>
      <c r="K18" s="25"/>
      <c r="L18" s="25"/>
      <c r="M18" s="26"/>
      <c r="N18" s="26"/>
      <c r="O18" s="26"/>
    </row>
    <row r="19" spans="1:15" ht="54.75" customHeight="1" hidden="1">
      <c r="A19" s="3" t="s">
        <v>29</v>
      </c>
      <c r="B19" s="19"/>
      <c r="C19" s="21"/>
      <c r="D19" s="25"/>
      <c r="E19" s="25"/>
      <c r="F19" s="25"/>
      <c r="G19" s="25"/>
      <c r="H19" s="27"/>
      <c r="I19" s="27"/>
      <c r="J19" s="25"/>
      <c r="K19" s="25"/>
      <c r="L19" s="25"/>
      <c r="M19" s="26"/>
      <c r="N19" s="26"/>
      <c r="O19" s="26"/>
    </row>
    <row r="20" spans="1:15" ht="123" customHeight="1">
      <c r="A20" s="7" t="s">
        <v>30</v>
      </c>
      <c r="B20" s="19" t="s">
        <v>31</v>
      </c>
      <c r="C20" s="21">
        <f>D20+E20+F20+G20</f>
        <v>1347643.25</v>
      </c>
      <c r="D20" s="25">
        <v>523119</v>
      </c>
      <c r="E20" s="25">
        <v>209866.42</v>
      </c>
      <c r="F20" s="25">
        <v>39000</v>
      </c>
      <c r="G20" s="25">
        <f>728014.58-152356.75</f>
        <v>575657.83</v>
      </c>
      <c r="H20" s="27">
        <v>1500000</v>
      </c>
      <c r="I20" s="27">
        <v>1500000</v>
      </c>
      <c r="J20" s="25">
        <f t="shared" si="1"/>
        <v>1347643.25</v>
      </c>
      <c r="K20" s="27">
        <f>H20</f>
        <v>1500000</v>
      </c>
      <c r="L20" s="27">
        <f>I20</f>
        <v>1500000</v>
      </c>
      <c r="M20" s="28"/>
      <c r="N20" s="28"/>
      <c r="O20" s="28"/>
    </row>
    <row r="21" spans="1:15" ht="15" customHeight="1">
      <c r="A21" s="3" t="s">
        <v>20</v>
      </c>
      <c r="B21" s="19" t="s">
        <v>16</v>
      </c>
      <c r="C21" s="21">
        <f>D21+E21+F21+G21</f>
        <v>0</v>
      </c>
      <c r="D21" s="25"/>
      <c r="E21" s="25"/>
      <c r="F21" s="25"/>
      <c r="G21" s="25"/>
      <c r="H21" s="27"/>
      <c r="I21" s="27"/>
      <c r="J21" s="25"/>
      <c r="K21" s="27"/>
      <c r="L21" s="27"/>
      <c r="M21" s="28"/>
      <c r="N21" s="28"/>
      <c r="O21" s="28"/>
    </row>
    <row r="22" spans="1:15" ht="67.5" customHeight="1">
      <c r="A22" s="8" t="s">
        <v>32</v>
      </c>
      <c r="B22" s="19" t="s">
        <v>33</v>
      </c>
      <c r="C22" s="21">
        <f>D22+E22+F22+G22</f>
        <v>1347643.25</v>
      </c>
      <c r="D22" s="25">
        <v>523119</v>
      </c>
      <c r="E22" s="25">
        <v>209866.42</v>
      </c>
      <c r="F22" s="25">
        <v>39000</v>
      </c>
      <c r="G22" s="25">
        <v>575657.83</v>
      </c>
      <c r="H22" s="27">
        <v>1500000</v>
      </c>
      <c r="I22" s="27">
        <v>1500000</v>
      </c>
      <c r="J22" s="25">
        <f>C22</f>
        <v>1347643.25</v>
      </c>
      <c r="K22" s="27">
        <f>H20</f>
        <v>1500000</v>
      </c>
      <c r="L22" s="27">
        <f>I20</f>
        <v>1500000</v>
      </c>
      <c r="M22" s="28"/>
      <c r="N22" s="28"/>
      <c r="O22" s="28"/>
    </row>
    <row r="23" spans="1:15" ht="26.25" customHeight="1">
      <c r="A23" s="3" t="s">
        <v>34</v>
      </c>
      <c r="B23" s="74"/>
      <c r="C23" s="75">
        <f>D23+G23</f>
        <v>250120</v>
      </c>
      <c r="D23" s="76">
        <v>120120</v>
      </c>
      <c r="E23" s="76"/>
      <c r="F23" s="76"/>
      <c r="G23" s="76">
        <v>130000</v>
      </c>
      <c r="H23" s="77"/>
      <c r="I23" s="77"/>
      <c r="J23" s="76">
        <v>250120</v>
      </c>
      <c r="K23" s="77"/>
      <c r="L23" s="77"/>
      <c r="M23" s="78"/>
      <c r="N23" s="78"/>
      <c r="O23" s="79"/>
    </row>
    <row r="24" spans="1:15" ht="13.5" customHeight="1" hidden="1" thickBot="1">
      <c r="A24" s="3"/>
      <c r="B24" s="74"/>
      <c r="C24" s="75"/>
      <c r="D24" s="76"/>
      <c r="E24" s="76"/>
      <c r="F24" s="76"/>
      <c r="G24" s="76"/>
      <c r="H24" s="77"/>
      <c r="I24" s="77"/>
      <c r="J24" s="76"/>
      <c r="K24" s="77"/>
      <c r="L24" s="77"/>
      <c r="M24" s="78"/>
      <c r="N24" s="78"/>
      <c r="O24" s="79"/>
    </row>
    <row r="25" spans="1:15" ht="12.75" customHeight="1">
      <c r="A25" s="85" t="s">
        <v>35</v>
      </c>
      <c r="B25" s="74"/>
      <c r="C25" s="75">
        <f>E25+G25</f>
        <v>19935</v>
      </c>
      <c r="D25" s="76"/>
      <c r="E25" s="76">
        <v>6138</v>
      </c>
      <c r="F25" s="76"/>
      <c r="G25" s="76">
        <v>13797</v>
      </c>
      <c r="H25" s="77"/>
      <c r="I25" s="77"/>
      <c r="J25" s="76">
        <f>C25</f>
        <v>19935</v>
      </c>
      <c r="K25" s="77"/>
      <c r="L25" s="77"/>
      <c r="M25" s="78"/>
      <c r="N25" s="78"/>
      <c r="O25" s="79"/>
    </row>
    <row r="26" spans="1:15" ht="37.5" customHeight="1">
      <c r="A26" s="85"/>
      <c r="B26" s="74"/>
      <c r="C26" s="75"/>
      <c r="D26" s="76"/>
      <c r="E26" s="76"/>
      <c r="F26" s="76"/>
      <c r="G26" s="76"/>
      <c r="H26" s="77"/>
      <c r="I26" s="77"/>
      <c r="J26" s="76"/>
      <c r="K26" s="77"/>
      <c r="L26" s="77"/>
      <c r="M26" s="78"/>
      <c r="N26" s="78"/>
      <c r="O26" s="79"/>
    </row>
    <row r="27" spans="1:15" ht="2.25" customHeight="1">
      <c r="A27" s="80" t="s">
        <v>36</v>
      </c>
      <c r="B27" s="81">
        <v>900</v>
      </c>
      <c r="C27" s="75">
        <f>D27+E27+F27+G27</f>
        <v>15702799.06</v>
      </c>
      <c r="D27" s="82">
        <f aca="true" t="shared" si="2" ref="D27:I27">D30+D58+D76+D89+D98</f>
        <v>3435947.89</v>
      </c>
      <c r="E27" s="82">
        <f t="shared" si="2"/>
        <v>2843311.22</v>
      </c>
      <c r="F27" s="82">
        <f t="shared" si="2"/>
        <v>7326881.63</v>
      </c>
      <c r="G27" s="82">
        <f t="shared" si="2"/>
        <v>2096658.32</v>
      </c>
      <c r="H27" s="83">
        <f t="shared" si="2"/>
        <v>9459900</v>
      </c>
      <c r="I27" s="83">
        <f t="shared" si="2"/>
        <v>9252800</v>
      </c>
      <c r="J27" s="82">
        <f>J30+J58+J76+J89+J98</f>
        <v>15702799.06</v>
      </c>
      <c r="K27" s="83">
        <f>K30+K58+K76+K89+K98+K109</f>
        <v>9459900</v>
      </c>
      <c r="L27" s="83">
        <f>L30+L58+L76+L89+L98</f>
        <v>9252800</v>
      </c>
      <c r="M27" s="79"/>
      <c r="N27" s="79"/>
      <c r="O27" s="79"/>
    </row>
    <row r="28" spans="1:15" ht="21.75" customHeight="1">
      <c r="A28" s="80"/>
      <c r="B28" s="81"/>
      <c r="C28" s="75"/>
      <c r="D28" s="82"/>
      <c r="E28" s="82"/>
      <c r="F28" s="82"/>
      <c r="G28" s="82"/>
      <c r="H28" s="83"/>
      <c r="I28" s="83"/>
      <c r="J28" s="82"/>
      <c r="K28" s="83"/>
      <c r="L28" s="83"/>
      <c r="M28" s="79"/>
      <c r="N28" s="79"/>
      <c r="O28" s="79"/>
    </row>
    <row r="29" spans="1:15" ht="18.75" customHeight="1">
      <c r="A29" s="3" t="s">
        <v>20</v>
      </c>
      <c r="B29" s="19"/>
      <c r="C29" s="24"/>
      <c r="D29" s="25"/>
      <c r="E29" s="25"/>
      <c r="F29" s="25"/>
      <c r="G29" s="25"/>
      <c r="H29" s="27"/>
      <c r="I29" s="27"/>
      <c r="J29" s="25"/>
      <c r="K29" s="27"/>
      <c r="L29" s="27"/>
      <c r="M29" s="28"/>
      <c r="N29" s="28"/>
      <c r="O29" s="28"/>
    </row>
    <row r="30" spans="1:15" ht="57.75" customHeight="1">
      <c r="A30" s="5" t="s">
        <v>37</v>
      </c>
      <c r="B30" s="19"/>
      <c r="C30" s="21">
        <f>D30+E30+F30+G30</f>
        <v>7489700</v>
      </c>
      <c r="D30" s="22">
        <f>D31+D36+D51+D52</f>
        <v>1590264</v>
      </c>
      <c r="E30" s="22">
        <f aca="true" t="shared" si="3" ref="E30:L30">E31+E36+E51+E52</f>
        <v>2602755</v>
      </c>
      <c r="F30" s="22">
        <f t="shared" si="3"/>
        <v>1920277.51</v>
      </c>
      <c r="G30" s="22">
        <f t="shared" si="3"/>
        <v>1376403.49</v>
      </c>
      <c r="H30" s="23">
        <f t="shared" si="3"/>
        <v>7609900</v>
      </c>
      <c r="I30" s="23">
        <f>I31+I36+I51+I52</f>
        <v>7752800</v>
      </c>
      <c r="J30" s="22">
        <f t="shared" si="3"/>
        <v>7489700</v>
      </c>
      <c r="K30" s="23">
        <f t="shared" si="3"/>
        <v>7609900</v>
      </c>
      <c r="L30" s="23">
        <f t="shared" si="3"/>
        <v>7752800</v>
      </c>
      <c r="M30" s="28"/>
      <c r="N30" s="28"/>
      <c r="O30" s="28"/>
    </row>
    <row r="31" spans="1:15" ht="40.5" customHeight="1">
      <c r="A31" s="3" t="s">
        <v>38</v>
      </c>
      <c r="B31" s="19">
        <v>210</v>
      </c>
      <c r="C31" s="24">
        <f>C33+C34+C35</f>
        <v>5096900</v>
      </c>
      <c r="D31" s="25">
        <f>D33+D34+D35</f>
        <v>1019993</v>
      </c>
      <c r="E31" s="25">
        <f aca="true" t="shared" si="4" ref="E31:L31">E33+E34+E35</f>
        <v>1617036.7000000002</v>
      </c>
      <c r="F31" s="25">
        <f t="shared" si="4"/>
        <v>1331572.3</v>
      </c>
      <c r="G31" s="25">
        <f t="shared" si="4"/>
        <v>1128298</v>
      </c>
      <c r="H31" s="27">
        <f t="shared" si="4"/>
        <v>5096900</v>
      </c>
      <c r="I31" s="27">
        <f t="shared" si="4"/>
        <v>5096900</v>
      </c>
      <c r="J31" s="25">
        <f t="shared" si="4"/>
        <v>5096900</v>
      </c>
      <c r="K31" s="27">
        <f t="shared" si="4"/>
        <v>5096900</v>
      </c>
      <c r="L31" s="27">
        <f t="shared" si="4"/>
        <v>5096900</v>
      </c>
      <c r="M31" s="28"/>
      <c r="N31" s="28"/>
      <c r="O31" s="28"/>
    </row>
    <row r="32" spans="1:15" ht="14.25">
      <c r="A32" s="3" t="s">
        <v>39</v>
      </c>
      <c r="B32" s="19"/>
      <c r="C32" s="24"/>
      <c r="D32" s="25"/>
      <c r="E32" s="25"/>
      <c r="F32" s="25"/>
      <c r="G32" s="25"/>
      <c r="H32" s="27"/>
      <c r="I32" s="27"/>
      <c r="J32" s="25"/>
      <c r="K32" s="27"/>
      <c r="L32" s="27"/>
      <c r="M32" s="28"/>
      <c r="N32" s="28"/>
      <c r="O32" s="28"/>
    </row>
    <row r="33" spans="1:15" ht="14.25">
      <c r="A33" s="3" t="s">
        <v>40</v>
      </c>
      <c r="B33" s="19">
        <v>211</v>
      </c>
      <c r="C33" s="24">
        <f>D33+E33+F33+G33</f>
        <v>3888184</v>
      </c>
      <c r="D33" s="25">
        <v>801035</v>
      </c>
      <c r="E33" s="25">
        <v>1256436.36</v>
      </c>
      <c r="F33" s="25">
        <v>990256.64</v>
      </c>
      <c r="G33" s="25">
        <f>866456-26000</f>
        <v>840456</v>
      </c>
      <c r="H33" s="27">
        <v>3914670</v>
      </c>
      <c r="I33" s="27">
        <v>3914670</v>
      </c>
      <c r="J33" s="25">
        <f>C33</f>
        <v>3888184</v>
      </c>
      <c r="K33" s="27">
        <v>3914670</v>
      </c>
      <c r="L33" s="27">
        <v>3914670</v>
      </c>
      <c r="M33" s="28"/>
      <c r="N33" s="28"/>
      <c r="O33" s="28"/>
    </row>
    <row r="34" spans="1:15" ht="14.25">
      <c r="A34" s="3" t="s">
        <v>41</v>
      </c>
      <c r="B34" s="19">
        <v>212</v>
      </c>
      <c r="C34" s="24">
        <f>D34+E34+F34+G34</f>
        <v>628.79</v>
      </c>
      <c r="D34" s="25">
        <v>115</v>
      </c>
      <c r="E34" s="25">
        <v>111.29</v>
      </c>
      <c r="F34" s="25">
        <v>233.71</v>
      </c>
      <c r="G34" s="25">
        <f>172-3.21</f>
        <v>168.79</v>
      </c>
      <c r="H34" s="27"/>
      <c r="I34" s="27"/>
      <c r="J34" s="25">
        <f>C34</f>
        <v>628.79</v>
      </c>
      <c r="K34" s="27"/>
      <c r="L34" s="27"/>
      <c r="M34" s="28"/>
      <c r="N34" s="28"/>
      <c r="O34" s="28"/>
    </row>
    <row r="35" spans="1:15" ht="25.5">
      <c r="A35" s="3" t="s">
        <v>42</v>
      </c>
      <c r="B35" s="19">
        <v>213</v>
      </c>
      <c r="C35" s="24">
        <f>D35+E35+F35+G35</f>
        <v>1208087.21</v>
      </c>
      <c r="D35" s="25">
        <v>218843</v>
      </c>
      <c r="E35" s="25">
        <v>360489.05</v>
      </c>
      <c r="F35" s="25">
        <v>341081.95</v>
      </c>
      <c r="G35" s="25">
        <f>261670+3.21+26000</f>
        <v>287673.20999999996</v>
      </c>
      <c r="H35" s="27">
        <v>1182230</v>
      </c>
      <c r="I35" s="27">
        <v>1182230</v>
      </c>
      <c r="J35" s="25">
        <f>C35</f>
        <v>1208087.21</v>
      </c>
      <c r="K35" s="27">
        <v>1182230</v>
      </c>
      <c r="L35" s="27">
        <v>1182230</v>
      </c>
      <c r="M35" s="28"/>
      <c r="N35" s="28"/>
      <c r="O35" s="28"/>
    </row>
    <row r="36" spans="1:15" ht="26.25" customHeight="1">
      <c r="A36" s="3" t="s">
        <v>43</v>
      </c>
      <c r="B36" s="19">
        <v>220</v>
      </c>
      <c r="C36" s="24">
        <f>C38+C39+C40+C41+C42+C43</f>
        <v>2073760.0300000003</v>
      </c>
      <c r="D36" s="25">
        <f>D38+D39+D40+D41+D42+D43</f>
        <v>535419</v>
      </c>
      <c r="E36" s="25">
        <f aca="true" t="shared" si="5" ref="E36:K36">E38+E39+E40+E41+E42+E43</f>
        <v>950598.4900000001</v>
      </c>
      <c r="F36" s="25">
        <f t="shared" si="5"/>
        <v>461736.51</v>
      </c>
      <c r="G36" s="25">
        <f t="shared" si="5"/>
        <v>126006.03</v>
      </c>
      <c r="H36" s="27">
        <f t="shared" si="5"/>
        <v>2260200</v>
      </c>
      <c r="I36" s="27">
        <f t="shared" si="5"/>
        <v>2400400</v>
      </c>
      <c r="J36" s="25">
        <f t="shared" si="5"/>
        <v>2073760.0300000003</v>
      </c>
      <c r="K36" s="27">
        <f t="shared" si="5"/>
        <v>2260200</v>
      </c>
      <c r="L36" s="27">
        <f>I36</f>
        <v>2400400</v>
      </c>
      <c r="M36" s="28"/>
      <c r="N36" s="28"/>
      <c r="O36" s="28"/>
    </row>
    <row r="37" spans="1:15" ht="14.25">
      <c r="A37" s="3" t="s">
        <v>39</v>
      </c>
      <c r="B37" s="19"/>
      <c r="C37" s="24"/>
      <c r="D37" s="25"/>
      <c r="E37" s="25"/>
      <c r="F37" s="25"/>
      <c r="G37" s="25"/>
      <c r="H37" s="27"/>
      <c r="I37" s="27"/>
      <c r="J37" s="25"/>
      <c r="K37" s="27"/>
      <c r="L37" s="27"/>
      <c r="M37" s="28"/>
      <c r="N37" s="28"/>
      <c r="O37" s="28"/>
    </row>
    <row r="38" spans="1:15" ht="14.25">
      <c r="A38" s="3" t="s">
        <v>44</v>
      </c>
      <c r="B38" s="19">
        <v>221</v>
      </c>
      <c r="C38" s="24">
        <f aca="true" t="shared" si="6" ref="C38:C51">D38+E38+F38+G38</f>
        <v>44985.29</v>
      </c>
      <c r="D38" s="25">
        <v>9425</v>
      </c>
      <c r="E38" s="25">
        <v>10008.76</v>
      </c>
      <c r="F38" s="30">
        <f>30291.24-12600</f>
        <v>17691.24</v>
      </c>
      <c r="G38" s="30">
        <f>16575-8714.71</f>
        <v>7860.290000000001</v>
      </c>
      <c r="H38" s="27">
        <v>66300</v>
      </c>
      <c r="I38" s="27">
        <v>66300</v>
      </c>
      <c r="J38" s="25">
        <f>C38</f>
        <v>44985.29</v>
      </c>
      <c r="K38" s="27">
        <v>66300</v>
      </c>
      <c r="L38" s="27">
        <v>66300</v>
      </c>
      <c r="M38" s="28"/>
      <c r="N38" s="28"/>
      <c r="O38" s="28"/>
    </row>
    <row r="39" spans="1:15" ht="14.25">
      <c r="A39" s="3" t="s">
        <v>45</v>
      </c>
      <c r="B39" s="19">
        <v>222</v>
      </c>
      <c r="C39" s="24">
        <f t="shared" si="6"/>
        <v>56700</v>
      </c>
      <c r="D39" s="25">
        <v>11000</v>
      </c>
      <c r="E39" s="25">
        <v>11500</v>
      </c>
      <c r="F39" s="25">
        <f>42225-28687.74</f>
        <v>13537.259999999998</v>
      </c>
      <c r="G39" s="25">
        <f>21575-912.26</f>
        <v>20662.74</v>
      </c>
      <c r="H39" s="27">
        <v>86300</v>
      </c>
      <c r="I39" s="27">
        <v>86300</v>
      </c>
      <c r="J39" s="25">
        <f aca="true" t="shared" si="7" ref="J39:J75">C39</f>
        <v>56700</v>
      </c>
      <c r="K39" s="27">
        <v>86300</v>
      </c>
      <c r="L39" s="27">
        <v>86300</v>
      </c>
      <c r="M39" s="28"/>
      <c r="N39" s="28"/>
      <c r="O39" s="28"/>
    </row>
    <row r="40" spans="1:15" ht="14.25">
      <c r="A40" s="3" t="s">
        <v>46</v>
      </c>
      <c r="B40" s="19">
        <v>223</v>
      </c>
      <c r="C40" s="24">
        <f t="shared" si="6"/>
        <v>1463787.0000000002</v>
      </c>
      <c r="D40" s="25">
        <v>484244</v>
      </c>
      <c r="E40" s="25">
        <v>860122.93</v>
      </c>
      <c r="F40" s="25">
        <v>44933.07</v>
      </c>
      <c r="G40" s="25">
        <f>133500-59013</f>
        <v>74487</v>
      </c>
      <c r="H40" s="27">
        <v>1589100</v>
      </c>
      <c r="I40" s="27">
        <v>1668000</v>
      </c>
      <c r="J40" s="25">
        <f t="shared" si="7"/>
        <v>1463787.0000000002</v>
      </c>
      <c r="K40" s="27">
        <v>1589100</v>
      </c>
      <c r="L40" s="27">
        <f>I40</f>
        <v>1668000</v>
      </c>
      <c r="M40" s="28"/>
      <c r="N40" s="28"/>
      <c r="O40" s="28"/>
    </row>
    <row r="41" spans="1:15" ht="25.5" hidden="1">
      <c r="A41" s="3" t="s">
        <v>47</v>
      </c>
      <c r="B41" s="19">
        <v>224</v>
      </c>
      <c r="C41" s="24"/>
      <c r="D41" s="25"/>
      <c r="E41" s="25"/>
      <c r="F41" s="25"/>
      <c r="G41" s="25"/>
      <c r="H41" s="27"/>
      <c r="I41" s="27"/>
      <c r="J41" s="25"/>
      <c r="K41" s="27"/>
      <c r="L41" s="27"/>
      <c r="M41" s="28"/>
      <c r="N41" s="28"/>
      <c r="O41" s="28"/>
    </row>
    <row r="42" spans="1:15" ht="25.5">
      <c r="A42" s="3" t="s">
        <v>48</v>
      </c>
      <c r="B42" s="19">
        <v>225</v>
      </c>
      <c r="C42" s="24">
        <f t="shared" si="6"/>
        <v>422100</v>
      </c>
      <c r="D42" s="25">
        <v>19525</v>
      </c>
      <c r="E42" s="25">
        <v>49141.8</v>
      </c>
      <c r="F42" s="25">
        <v>337162.2</v>
      </c>
      <c r="G42" s="25">
        <v>16271</v>
      </c>
      <c r="H42" s="27">
        <v>473600</v>
      </c>
      <c r="I42" s="27">
        <v>534900</v>
      </c>
      <c r="J42" s="25">
        <f t="shared" si="7"/>
        <v>422100</v>
      </c>
      <c r="K42" s="27">
        <v>473600</v>
      </c>
      <c r="L42" s="27">
        <v>534900</v>
      </c>
      <c r="M42" s="28"/>
      <c r="N42" s="28"/>
      <c r="O42" s="28"/>
    </row>
    <row r="43" spans="1:15" ht="25.5">
      <c r="A43" s="7" t="s">
        <v>49</v>
      </c>
      <c r="B43" s="19">
        <v>226</v>
      </c>
      <c r="C43" s="24">
        <f t="shared" si="6"/>
        <v>86187.74</v>
      </c>
      <c r="D43" s="25">
        <v>11225</v>
      </c>
      <c r="E43" s="25">
        <v>19825</v>
      </c>
      <c r="F43" s="25">
        <f>7125+12600+28687.74</f>
        <v>48412.740000000005</v>
      </c>
      <c r="G43" s="25">
        <v>6725</v>
      </c>
      <c r="H43" s="27">
        <v>44900</v>
      </c>
      <c r="I43" s="27">
        <v>44900</v>
      </c>
      <c r="J43" s="25">
        <f t="shared" si="7"/>
        <v>86187.74</v>
      </c>
      <c r="K43" s="27">
        <v>44900</v>
      </c>
      <c r="L43" s="27">
        <v>44900</v>
      </c>
      <c r="M43" s="28"/>
      <c r="N43" s="28"/>
      <c r="O43" s="28"/>
    </row>
    <row r="44" spans="1:15" ht="38.25" hidden="1">
      <c r="A44" s="7" t="s">
        <v>50</v>
      </c>
      <c r="B44" s="19">
        <v>240</v>
      </c>
      <c r="C44" s="24">
        <f t="shared" si="6"/>
        <v>0</v>
      </c>
      <c r="D44" s="25"/>
      <c r="E44" s="25"/>
      <c r="F44" s="25"/>
      <c r="G44" s="25"/>
      <c r="H44" s="27"/>
      <c r="I44" s="27"/>
      <c r="J44" s="25">
        <f t="shared" si="7"/>
        <v>0</v>
      </c>
      <c r="K44" s="27"/>
      <c r="L44" s="27"/>
      <c r="M44" s="28"/>
      <c r="N44" s="28"/>
      <c r="O44" s="28"/>
    </row>
    <row r="45" spans="1:15" ht="14.25" hidden="1">
      <c r="A45" s="3" t="s">
        <v>39</v>
      </c>
      <c r="B45" s="19"/>
      <c r="C45" s="24">
        <f t="shared" si="6"/>
        <v>0</v>
      </c>
      <c r="D45" s="25"/>
      <c r="E45" s="25"/>
      <c r="F45" s="25"/>
      <c r="G45" s="25"/>
      <c r="H45" s="27"/>
      <c r="I45" s="27"/>
      <c r="J45" s="25">
        <f t="shared" si="7"/>
        <v>0</v>
      </c>
      <c r="K45" s="27"/>
      <c r="L45" s="27"/>
      <c r="M45" s="28"/>
      <c r="N45" s="28"/>
      <c r="O45" s="28"/>
    </row>
    <row r="46" spans="1:15" ht="63.75" hidden="1">
      <c r="A46" s="3" t="s">
        <v>51</v>
      </c>
      <c r="B46" s="19">
        <v>241</v>
      </c>
      <c r="C46" s="24">
        <f t="shared" si="6"/>
        <v>0</v>
      </c>
      <c r="D46" s="25"/>
      <c r="E46" s="25"/>
      <c r="F46" s="25"/>
      <c r="G46" s="25"/>
      <c r="H46" s="27"/>
      <c r="I46" s="27"/>
      <c r="J46" s="25">
        <f t="shared" si="7"/>
        <v>0</v>
      </c>
      <c r="K46" s="27"/>
      <c r="L46" s="27"/>
      <c r="M46" s="28"/>
      <c r="N46" s="28"/>
      <c r="O46" s="28"/>
    </row>
    <row r="47" spans="1:15" ht="25.5" hidden="1">
      <c r="A47" s="3" t="s">
        <v>52</v>
      </c>
      <c r="B47" s="19">
        <v>260</v>
      </c>
      <c r="C47" s="24">
        <f t="shared" si="6"/>
        <v>0</v>
      </c>
      <c r="D47" s="25"/>
      <c r="E47" s="25"/>
      <c r="F47" s="25"/>
      <c r="G47" s="25"/>
      <c r="H47" s="27"/>
      <c r="I47" s="27"/>
      <c r="J47" s="25">
        <f t="shared" si="7"/>
        <v>0</v>
      </c>
      <c r="K47" s="27"/>
      <c r="L47" s="27"/>
      <c r="M47" s="28"/>
      <c r="N47" s="28"/>
      <c r="O47" s="28"/>
    </row>
    <row r="48" spans="1:15" ht="14.25" hidden="1">
      <c r="A48" s="3" t="s">
        <v>39</v>
      </c>
      <c r="B48" s="19"/>
      <c r="C48" s="24">
        <f t="shared" si="6"/>
        <v>0</v>
      </c>
      <c r="D48" s="25"/>
      <c r="E48" s="25"/>
      <c r="F48" s="25"/>
      <c r="G48" s="25"/>
      <c r="H48" s="27"/>
      <c r="I48" s="27"/>
      <c r="J48" s="25">
        <f t="shared" si="7"/>
        <v>0</v>
      </c>
      <c r="K48" s="27"/>
      <c r="L48" s="27"/>
      <c r="M48" s="28"/>
      <c r="N48" s="28"/>
      <c r="O48" s="28"/>
    </row>
    <row r="49" spans="1:15" ht="25.5" hidden="1">
      <c r="A49" s="3" t="s">
        <v>53</v>
      </c>
      <c r="B49" s="19">
        <v>262</v>
      </c>
      <c r="C49" s="24">
        <f t="shared" si="6"/>
        <v>0</v>
      </c>
      <c r="D49" s="25"/>
      <c r="E49" s="25"/>
      <c r="F49" s="25"/>
      <c r="G49" s="25"/>
      <c r="H49" s="27"/>
      <c r="I49" s="27"/>
      <c r="J49" s="25">
        <f t="shared" si="7"/>
        <v>0</v>
      </c>
      <c r="K49" s="27"/>
      <c r="L49" s="27"/>
      <c r="M49" s="28"/>
      <c r="N49" s="28"/>
      <c r="O49" s="28"/>
    </row>
    <row r="50" spans="1:15" ht="63.75" hidden="1">
      <c r="A50" s="3" t="s">
        <v>54</v>
      </c>
      <c r="B50" s="19">
        <v>263</v>
      </c>
      <c r="C50" s="24">
        <f t="shared" si="6"/>
        <v>0</v>
      </c>
      <c r="D50" s="25"/>
      <c r="E50" s="25"/>
      <c r="F50" s="25"/>
      <c r="G50" s="25"/>
      <c r="H50" s="27"/>
      <c r="I50" s="27"/>
      <c r="J50" s="25">
        <f t="shared" si="7"/>
        <v>0</v>
      </c>
      <c r="K50" s="27"/>
      <c r="L50" s="27"/>
      <c r="M50" s="28"/>
      <c r="N50" s="28"/>
      <c r="O50" s="28"/>
    </row>
    <row r="51" spans="1:15" ht="14.25">
      <c r="A51" s="3" t="s">
        <v>55</v>
      </c>
      <c r="B51" s="19">
        <v>290</v>
      </c>
      <c r="C51" s="24">
        <f t="shared" si="6"/>
        <v>88915.51</v>
      </c>
      <c r="D51" s="25">
        <v>25875</v>
      </c>
      <c r="E51" s="30">
        <v>29723.51</v>
      </c>
      <c r="F51" s="30">
        <f>22026.49-14584.49</f>
        <v>7442.000000000002</v>
      </c>
      <c r="G51" s="30">
        <v>25875</v>
      </c>
      <c r="H51" s="31">
        <v>103500</v>
      </c>
      <c r="I51" s="31">
        <v>103500</v>
      </c>
      <c r="J51" s="25">
        <f t="shared" si="7"/>
        <v>88915.51</v>
      </c>
      <c r="K51" s="31">
        <v>103500</v>
      </c>
      <c r="L51" s="31">
        <v>103500</v>
      </c>
      <c r="M51" s="28"/>
      <c r="N51" s="28"/>
      <c r="O51" s="28"/>
    </row>
    <row r="52" spans="1:15" ht="27" customHeight="1">
      <c r="A52" s="3" t="s">
        <v>56</v>
      </c>
      <c r="B52" s="19">
        <v>300</v>
      </c>
      <c r="C52" s="24">
        <f>C54+C57</f>
        <v>230124.46</v>
      </c>
      <c r="D52" s="25">
        <f>D54+D57</f>
        <v>8977</v>
      </c>
      <c r="E52" s="25">
        <f aca="true" t="shared" si="8" ref="E52:L52">E54+E57</f>
        <v>5396.3</v>
      </c>
      <c r="F52" s="25">
        <f t="shared" si="8"/>
        <v>119526.7</v>
      </c>
      <c r="G52" s="25">
        <f t="shared" si="8"/>
        <v>96224.45999999999</v>
      </c>
      <c r="H52" s="27">
        <f t="shared" si="8"/>
        <v>149300</v>
      </c>
      <c r="I52" s="27">
        <f t="shared" si="8"/>
        <v>152000</v>
      </c>
      <c r="J52" s="25">
        <f t="shared" si="8"/>
        <v>230124.46</v>
      </c>
      <c r="K52" s="27">
        <f t="shared" si="8"/>
        <v>149300</v>
      </c>
      <c r="L52" s="27">
        <f t="shared" si="8"/>
        <v>152000</v>
      </c>
      <c r="M52" s="28"/>
      <c r="N52" s="28"/>
      <c r="O52" s="28"/>
    </row>
    <row r="53" spans="1:15" ht="14.25">
      <c r="A53" s="3" t="s">
        <v>39</v>
      </c>
      <c r="B53" s="19"/>
      <c r="C53" s="24"/>
      <c r="D53" s="25"/>
      <c r="E53" s="25"/>
      <c r="F53" s="25"/>
      <c r="G53" s="25"/>
      <c r="H53" s="27"/>
      <c r="I53" s="27"/>
      <c r="J53" s="25"/>
      <c r="K53" s="27"/>
      <c r="L53" s="27"/>
      <c r="M53" s="28"/>
      <c r="N53" s="28"/>
      <c r="O53" s="28"/>
    </row>
    <row r="54" spans="1:15" ht="25.5">
      <c r="A54" s="3" t="s">
        <v>57</v>
      </c>
      <c r="B54" s="19">
        <v>310</v>
      </c>
      <c r="C54" s="24">
        <f>D54+E54+F54+G54</f>
        <v>176869</v>
      </c>
      <c r="D54" s="25"/>
      <c r="E54" s="25"/>
      <c r="F54" s="25">
        <v>94900</v>
      </c>
      <c r="G54" s="25">
        <f>81969</f>
        <v>81969</v>
      </c>
      <c r="H54" s="27">
        <v>149300</v>
      </c>
      <c r="I54" s="27">
        <v>152000</v>
      </c>
      <c r="J54" s="25">
        <f>C54</f>
        <v>176869</v>
      </c>
      <c r="K54" s="27">
        <v>149300</v>
      </c>
      <c r="L54" s="27">
        <v>152000</v>
      </c>
      <c r="M54" s="28"/>
      <c r="N54" s="28"/>
      <c r="O54" s="28"/>
    </row>
    <row r="55" spans="1:15" ht="25.5" hidden="1">
      <c r="A55" s="3" t="s">
        <v>58</v>
      </c>
      <c r="B55" s="19">
        <v>320</v>
      </c>
      <c r="C55" s="24"/>
      <c r="D55" s="25"/>
      <c r="E55" s="25"/>
      <c r="F55" s="25"/>
      <c r="G55" s="25"/>
      <c r="H55" s="27"/>
      <c r="I55" s="27"/>
      <c r="J55" s="25"/>
      <c r="K55" s="27"/>
      <c r="L55" s="27"/>
      <c r="M55" s="28"/>
      <c r="N55" s="28"/>
      <c r="O55" s="28"/>
    </row>
    <row r="56" spans="1:15" ht="38.25" hidden="1">
      <c r="A56" s="3" t="s">
        <v>59</v>
      </c>
      <c r="B56" s="19">
        <v>330</v>
      </c>
      <c r="C56" s="24">
        <f>D56+E56+F56+G56</f>
        <v>0</v>
      </c>
      <c r="D56" s="25"/>
      <c r="E56" s="25"/>
      <c r="F56" s="25"/>
      <c r="G56" s="25"/>
      <c r="H56" s="27"/>
      <c r="I56" s="27"/>
      <c r="J56" s="25">
        <f t="shared" si="7"/>
        <v>0</v>
      </c>
      <c r="K56" s="27"/>
      <c r="L56" s="27"/>
      <c r="M56" s="28"/>
      <c r="N56" s="28"/>
      <c r="O56" s="28"/>
    </row>
    <row r="57" spans="1:15" ht="25.5">
      <c r="A57" s="3" t="s">
        <v>60</v>
      </c>
      <c r="B57" s="19">
        <v>340</v>
      </c>
      <c r="C57" s="24">
        <f>D57+E57+F57+G57</f>
        <v>53255.46</v>
      </c>
      <c r="D57" s="25">
        <v>8977</v>
      </c>
      <c r="E57" s="25">
        <v>5396.3</v>
      </c>
      <c r="F57" s="25">
        <v>24626.7</v>
      </c>
      <c r="G57" s="25">
        <f>13000+1255.46</f>
        <v>14255.46</v>
      </c>
      <c r="H57" s="27"/>
      <c r="I57" s="27"/>
      <c r="J57" s="25">
        <f t="shared" si="7"/>
        <v>53255.46</v>
      </c>
      <c r="K57" s="27"/>
      <c r="L57" s="27"/>
      <c r="M57" s="28"/>
      <c r="N57" s="28"/>
      <c r="O57" s="28"/>
    </row>
    <row r="58" spans="1:15" ht="192.75" customHeight="1">
      <c r="A58" s="5" t="s">
        <v>61</v>
      </c>
      <c r="B58" s="54"/>
      <c r="C58" s="21">
        <f>D58+E58+F58+G58</f>
        <v>1347643.25</v>
      </c>
      <c r="D58" s="22">
        <f aca="true" t="shared" si="9" ref="D58:L58">D59+D64+D71+D72</f>
        <v>523119.2</v>
      </c>
      <c r="E58" s="22">
        <f t="shared" si="9"/>
        <v>209866.22</v>
      </c>
      <c r="F58" s="22">
        <f t="shared" si="9"/>
        <v>38200</v>
      </c>
      <c r="G58" s="22">
        <f t="shared" si="9"/>
        <v>576457.8300000001</v>
      </c>
      <c r="H58" s="23">
        <f t="shared" si="9"/>
        <v>1500000</v>
      </c>
      <c r="I58" s="23">
        <f t="shared" si="9"/>
        <v>1500000</v>
      </c>
      <c r="J58" s="22">
        <f t="shared" si="9"/>
        <v>1347643.2499999998</v>
      </c>
      <c r="K58" s="23">
        <f>K59+K64+K71+K72</f>
        <v>1500000</v>
      </c>
      <c r="L58" s="23">
        <f t="shared" si="9"/>
        <v>1500000</v>
      </c>
      <c r="M58" s="29"/>
      <c r="N58" s="29"/>
      <c r="O58" s="29"/>
    </row>
    <row r="59" spans="1:15" ht="38.25">
      <c r="A59" s="7" t="s">
        <v>38</v>
      </c>
      <c r="B59" s="19">
        <v>210</v>
      </c>
      <c r="C59" s="24">
        <f>C61+C62+C63</f>
        <v>690518</v>
      </c>
      <c r="D59" s="25">
        <f>D61+D62+D63</f>
        <v>283917</v>
      </c>
      <c r="E59" s="25">
        <f aca="true" t="shared" si="10" ref="E59:J59">E61+E62+E63</f>
        <v>85244.28</v>
      </c>
      <c r="F59" s="25">
        <f t="shared" si="10"/>
        <v>21901.8</v>
      </c>
      <c r="G59" s="25">
        <f t="shared" si="10"/>
        <v>299454.92</v>
      </c>
      <c r="H59" s="27">
        <f t="shared" si="10"/>
        <v>692318</v>
      </c>
      <c r="I59" s="27">
        <f t="shared" si="10"/>
        <v>692318</v>
      </c>
      <c r="J59" s="25">
        <f t="shared" si="10"/>
        <v>690518</v>
      </c>
      <c r="K59" s="25">
        <f>K61+K62+K63</f>
        <v>692318</v>
      </c>
      <c r="L59" s="25">
        <f>K59</f>
        <v>692318</v>
      </c>
      <c r="M59" s="28"/>
      <c r="N59" s="28"/>
      <c r="O59" s="28"/>
    </row>
    <row r="60" spans="1:15" ht="14.25">
      <c r="A60" s="3" t="s">
        <v>39</v>
      </c>
      <c r="B60" s="19"/>
      <c r="C60" s="24"/>
      <c r="D60" s="25"/>
      <c r="E60" s="25"/>
      <c r="F60" s="25"/>
      <c r="G60" s="25"/>
      <c r="H60" s="27"/>
      <c r="I60" s="27"/>
      <c r="J60" s="25"/>
      <c r="K60" s="25"/>
      <c r="L60" s="25"/>
      <c r="M60" s="28"/>
      <c r="N60" s="28"/>
      <c r="O60" s="28"/>
    </row>
    <row r="61" spans="1:15" ht="14.25">
      <c r="A61" s="3" t="s">
        <v>62</v>
      </c>
      <c r="B61" s="19">
        <v>211</v>
      </c>
      <c r="C61" s="24">
        <f>D61+E61+F61+G61</f>
        <v>528662</v>
      </c>
      <c r="D61" s="25">
        <v>217448</v>
      </c>
      <c r="E61" s="25">
        <v>71486.85</v>
      </c>
      <c r="F61" s="25">
        <v>15900</v>
      </c>
      <c r="G61" s="25">
        <v>223827.15</v>
      </c>
      <c r="H61" s="27">
        <v>528662</v>
      </c>
      <c r="I61" s="27">
        <v>528662</v>
      </c>
      <c r="J61" s="25">
        <f t="shared" si="7"/>
        <v>528662</v>
      </c>
      <c r="K61" s="25">
        <f>I61</f>
        <v>528662</v>
      </c>
      <c r="L61" s="25">
        <f>K61</f>
        <v>528662</v>
      </c>
      <c r="M61" s="28"/>
      <c r="N61" s="28"/>
      <c r="O61" s="28"/>
    </row>
    <row r="62" spans="1:15" ht="14.25">
      <c r="A62" s="3" t="s">
        <v>41</v>
      </c>
      <c r="B62" s="19">
        <v>212</v>
      </c>
      <c r="C62" s="24">
        <f>D62+E62+F62+G62</f>
        <v>2200</v>
      </c>
      <c r="D62" s="25">
        <v>800</v>
      </c>
      <c r="E62" s="25">
        <v>200</v>
      </c>
      <c r="F62" s="25">
        <f>2000-800</f>
        <v>1200</v>
      </c>
      <c r="G62" s="25"/>
      <c r="H62" s="27">
        <v>4000</v>
      </c>
      <c r="I62" s="27">
        <v>4000</v>
      </c>
      <c r="J62" s="25">
        <f t="shared" si="7"/>
        <v>2200</v>
      </c>
      <c r="K62" s="25">
        <f>H62</f>
        <v>4000</v>
      </c>
      <c r="L62" s="25">
        <f>K62</f>
        <v>4000</v>
      </c>
      <c r="M62" s="28"/>
      <c r="N62" s="28"/>
      <c r="O62" s="28"/>
    </row>
    <row r="63" spans="1:15" ht="25.5">
      <c r="A63" s="3" t="s">
        <v>42</v>
      </c>
      <c r="B63" s="19">
        <v>213</v>
      </c>
      <c r="C63" s="24">
        <f>D63+E63+F63+G63</f>
        <v>159656</v>
      </c>
      <c r="D63" s="25">
        <v>65669</v>
      </c>
      <c r="E63" s="25">
        <v>13557.43</v>
      </c>
      <c r="F63" s="25">
        <v>4801.8</v>
      </c>
      <c r="G63" s="25">
        <v>75627.77</v>
      </c>
      <c r="H63" s="27">
        <v>159656</v>
      </c>
      <c r="I63" s="27">
        <v>159656</v>
      </c>
      <c r="J63" s="25">
        <f t="shared" si="7"/>
        <v>159656</v>
      </c>
      <c r="K63" s="25">
        <f>H63</f>
        <v>159656</v>
      </c>
      <c r="L63" s="25">
        <f>K63</f>
        <v>159656</v>
      </c>
      <c r="M63" s="28"/>
      <c r="N63" s="28"/>
      <c r="O63" s="28"/>
    </row>
    <row r="64" spans="1:15" ht="29.25" customHeight="1">
      <c r="A64" s="3" t="s">
        <v>43</v>
      </c>
      <c r="B64" s="19">
        <v>220</v>
      </c>
      <c r="C64" s="24">
        <f>C66+C67+C68+C69+C70</f>
        <v>527158.36</v>
      </c>
      <c r="D64" s="25">
        <f>D67+D69+D70</f>
        <v>216840.2</v>
      </c>
      <c r="E64" s="25">
        <f>E67+E69+E70</f>
        <v>105060.94</v>
      </c>
      <c r="F64" s="25">
        <f>F67+F69+F70</f>
        <v>14194.24</v>
      </c>
      <c r="G64" s="25">
        <f>G67+G69+G70+G66+G68</f>
        <v>191062.98</v>
      </c>
      <c r="H64" s="27">
        <v>685820</v>
      </c>
      <c r="I64" s="27">
        <v>685820</v>
      </c>
      <c r="J64" s="25">
        <f t="shared" si="7"/>
        <v>527158.36</v>
      </c>
      <c r="K64" s="25">
        <f>H64</f>
        <v>685820</v>
      </c>
      <c r="L64" s="25">
        <f>K64</f>
        <v>685820</v>
      </c>
      <c r="M64" s="28"/>
      <c r="N64" s="28"/>
      <c r="O64" s="28"/>
    </row>
    <row r="65" spans="1:15" ht="14.25">
      <c r="A65" s="3" t="s">
        <v>39</v>
      </c>
      <c r="B65" s="19"/>
      <c r="C65" s="24"/>
      <c r="D65" s="25"/>
      <c r="E65" s="25"/>
      <c r="F65" s="25"/>
      <c r="G65" s="25"/>
      <c r="H65" s="27"/>
      <c r="I65" s="27"/>
      <c r="J65" s="25"/>
      <c r="K65" s="25"/>
      <c r="L65" s="25"/>
      <c r="M65" s="28"/>
      <c r="N65" s="28"/>
      <c r="O65" s="28"/>
    </row>
    <row r="66" spans="1:15" ht="14.25">
      <c r="A66" s="3" t="s">
        <v>44</v>
      </c>
      <c r="B66" s="19">
        <v>221</v>
      </c>
      <c r="C66" s="24">
        <f aca="true" t="shared" si="11" ref="C66:C71">D66+E66+F66+G66</f>
        <v>0</v>
      </c>
      <c r="D66" s="25"/>
      <c r="E66" s="25"/>
      <c r="F66" s="25"/>
      <c r="G66" s="25"/>
      <c r="H66" s="27">
        <v>28800</v>
      </c>
      <c r="I66" s="27" t="s">
        <v>63</v>
      </c>
      <c r="J66" s="25">
        <f t="shared" si="7"/>
        <v>0</v>
      </c>
      <c r="K66" s="25" t="str">
        <f>I66</f>
        <v>28 800</v>
      </c>
      <c r="L66" s="25" t="str">
        <f aca="true" t="shared" si="12" ref="L66:L72">K66</f>
        <v>28 800</v>
      </c>
      <c r="M66" s="28"/>
      <c r="N66" s="28"/>
      <c r="O66" s="28"/>
    </row>
    <row r="67" spans="1:15" ht="14.25">
      <c r="A67" s="3" t="s">
        <v>45</v>
      </c>
      <c r="B67" s="19">
        <v>222</v>
      </c>
      <c r="C67" s="24">
        <f t="shared" si="11"/>
        <v>40300</v>
      </c>
      <c r="D67" s="25">
        <v>21079</v>
      </c>
      <c r="E67" s="25">
        <v>9788</v>
      </c>
      <c r="F67" s="25"/>
      <c r="G67" s="25">
        <f>9133+300</f>
        <v>9433</v>
      </c>
      <c r="H67" s="27">
        <v>40000</v>
      </c>
      <c r="I67" s="27">
        <v>40000</v>
      </c>
      <c r="J67" s="25">
        <f t="shared" si="7"/>
        <v>40300</v>
      </c>
      <c r="K67" s="25">
        <f>I67</f>
        <v>40000</v>
      </c>
      <c r="L67" s="25">
        <f t="shared" si="12"/>
        <v>40000</v>
      </c>
      <c r="M67" s="28"/>
      <c r="N67" s="28"/>
      <c r="O67" s="28"/>
    </row>
    <row r="68" spans="1:15" ht="14.25">
      <c r="A68" s="3" t="s">
        <v>46</v>
      </c>
      <c r="B68" s="19">
        <v>223</v>
      </c>
      <c r="C68" s="24">
        <f t="shared" si="11"/>
        <v>498.04000000000815</v>
      </c>
      <c r="D68" s="25"/>
      <c r="E68" s="25"/>
      <c r="F68" s="25"/>
      <c r="G68" s="25">
        <f>161246-160747.96</f>
        <v>498.04000000000815</v>
      </c>
      <c r="H68" s="27">
        <v>161246</v>
      </c>
      <c r="I68" s="27">
        <v>161246</v>
      </c>
      <c r="J68" s="25">
        <f t="shared" si="7"/>
        <v>498.04000000000815</v>
      </c>
      <c r="K68" s="25">
        <f>I68</f>
        <v>161246</v>
      </c>
      <c r="L68" s="25">
        <f t="shared" si="12"/>
        <v>161246</v>
      </c>
      <c r="M68" s="28"/>
      <c r="N68" s="28"/>
      <c r="O68" s="28"/>
    </row>
    <row r="69" spans="1:15" ht="25.5">
      <c r="A69" s="7" t="s">
        <v>48</v>
      </c>
      <c r="B69" s="19">
        <v>225</v>
      </c>
      <c r="C69" s="24">
        <f t="shared" si="11"/>
        <v>219965.47</v>
      </c>
      <c r="D69" s="25">
        <v>84768</v>
      </c>
      <c r="E69" s="25">
        <v>41074.91</v>
      </c>
      <c r="F69" s="25"/>
      <c r="G69" s="25">
        <f>106631.09-12508.53</f>
        <v>94122.56</v>
      </c>
      <c r="H69" s="27">
        <v>232474</v>
      </c>
      <c r="I69" s="27">
        <v>232474</v>
      </c>
      <c r="J69" s="25">
        <f t="shared" si="7"/>
        <v>219965.47</v>
      </c>
      <c r="K69" s="25">
        <f>I69</f>
        <v>232474</v>
      </c>
      <c r="L69" s="25">
        <f t="shared" si="12"/>
        <v>232474</v>
      </c>
      <c r="M69" s="28"/>
      <c r="N69" s="28"/>
      <c r="O69" s="28"/>
    </row>
    <row r="70" spans="1:15" ht="25.5">
      <c r="A70" s="3" t="s">
        <v>49</v>
      </c>
      <c r="B70" s="19">
        <v>226</v>
      </c>
      <c r="C70" s="24">
        <f t="shared" si="11"/>
        <v>266394.85</v>
      </c>
      <c r="D70" s="25">
        <v>110993.2</v>
      </c>
      <c r="E70" s="25">
        <v>54198.03</v>
      </c>
      <c r="F70" s="25">
        <v>14194.24</v>
      </c>
      <c r="G70" s="25">
        <f>43914.53+43094.85</f>
        <v>87009.38</v>
      </c>
      <c r="H70" s="27">
        <v>223300</v>
      </c>
      <c r="I70" s="27">
        <v>223300</v>
      </c>
      <c r="J70" s="25">
        <f t="shared" si="7"/>
        <v>266394.85</v>
      </c>
      <c r="K70" s="25">
        <f>I70</f>
        <v>223300</v>
      </c>
      <c r="L70" s="25">
        <f t="shared" si="12"/>
        <v>223300</v>
      </c>
      <c r="M70" s="28"/>
      <c r="N70" s="28"/>
      <c r="O70" s="28"/>
    </row>
    <row r="71" spans="1:15" ht="14.25">
      <c r="A71" s="3" t="s">
        <v>55</v>
      </c>
      <c r="B71" s="19">
        <v>290</v>
      </c>
      <c r="C71" s="24">
        <f t="shared" si="11"/>
        <v>34717</v>
      </c>
      <c r="D71" s="25">
        <v>7838</v>
      </c>
      <c r="E71" s="25">
        <v>6280</v>
      </c>
      <c r="F71" s="25"/>
      <c r="G71" s="25">
        <f>6744+13855</f>
        <v>20599</v>
      </c>
      <c r="H71" s="27">
        <v>20862</v>
      </c>
      <c r="I71" s="27">
        <v>20862</v>
      </c>
      <c r="J71" s="25">
        <f t="shared" si="7"/>
        <v>34717</v>
      </c>
      <c r="K71" s="25">
        <f>H71</f>
        <v>20862</v>
      </c>
      <c r="L71" s="25">
        <f t="shared" si="12"/>
        <v>20862</v>
      </c>
      <c r="M71" s="28"/>
      <c r="N71" s="28"/>
      <c r="O71" s="28"/>
    </row>
    <row r="72" spans="1:15" ht="38.25">
      <c r="A72" s="3" t="s">
        <v>56</v>
      </c>
      <c r="B72" s="19">
        <v>300</v>
      </c>
      <c r="C72" s="24">
        <f>C74+C75</f>
        <v>95249.89</v>
      </c>
      <c r="D72" s="25">
        <f>D75+D74</f>
        <v>14524</v>
      </c>
      <c r="E72" s="25">
        <f aca="true" t="shared" si="13" ref="E72:J72">E75+E74</f>
        <v>13281</v>
      </c>
      <c r="F72" s="25">
        <f t="shared" si="13"/>
        <v>2103.96</v>
      </c>
      <c r="G72" s="25">
        <f t="shared" si="13"/>
        <v>65340.93000000001</v>
      </c>
      <c r="H72" s="27">
        <f t="shared" si="13"/>
        <v>101000</v>
      </c>
      <c r="I72" s="27">
        <f t="shared" si="13"/>
        <v>101000</v>
      </c>
      <c r="J72" s="25">
        <f t="shared" si="13"/>
        <v>95249.89</v>
      </c>
      <c r="K72" s="25">
        <f>H72</f>
        <v>101000</v>
      </c>
      <c r="L72" s="25">
        <f t="shared" si="12"/>
        <v>101000</v>
      </c>
      <c r="M72" s="28"/>
      <c r="N72" s="28"/>
      <c r="O72" s="28"/>
    </row>
    <row r="73" spans="1:15" ht="14.25">
      <c r="A73" s="3" t="s">
        <v>39</v>
      </c>
      <c r="B73" s="19"/>
      <c r="C73" s="24">
        <f>D73+E73+F73+G73</f>
        <v>0</v>
      </c>
      <c r="D73" s="22"/>
      <c r="E73" s="22"/>
      <c r="F73" s="22"/>
      <c r="G73" s="22"/>
      <c r="H73" s="23"/>
      <c r="I73" s="23"/>
      <c r="J73" s="25"/>
      <c r="K73" s="25"/>
      <c r="L73" s="25"/>
      <c r="M73" s="28"/>
      <c r="N73" s="28"/>
      <c r="O73" s="28"/>
    </row>
    <row r="74" spans="1:15" ht="25.5">
      <c r="A74" s="3" t="s">
        <v>57</v>
      </c>
      <c r="B74" s="19">
        <v>310</v>
      </c>
      <c r="C74" s="24">
        <f>D74+E74+F74+G74</f>
        <v>30186.34</v>
      </c>
      <c r="D74" s="25"/>
      <c r="E74" s="25">
        <v>700</v>
      </c>
      <c r="F74" s="25"/>
      <c r="G74" s="25">
        <f>35300-5813.66</f>
        <v>29486.34</v>
      </c>
      <c r="H74" s="27">
        <v>36000</v>
      </c>
      <c r="I74" s="27">
        <v>36000</v>
      </c>
      <c r="J74" s="25">
        <f t="shared" si="7"/>
        <v>30186.34</v>
      </c>
      <c r="K74" s="25">
        <f>I74</f>
        <v>36000</v>
      </c>
      <c r="L74" s="25">
        <f>K74</f>
        <v>36000</v>
      </c>
      <c r="M74" s="28"/>
      <c r="N74" s="28"/>
      <c r="O74" s="28"/>
    </row>
    <row r="75" spans="1:15" ht="30" customHeight="1">
      <c r="A75" s="37" t="s">
        <v>64</v>
      </c>
      <c r="B75" s="19">
        <v>340</v>
      </c>
      <c r="C75" s="24">
        <f>D75+E75+F75+G75</f>
        <v>65063.55</v>
      </c>
      <c r="D75" s="25">
        <v>14524</v>
      </c>
      <c r="E75" s="25">
        <v>12581</v>
      </c>
      <c r="F75" s="25">
        <f>1805.96+298</f>
        <v>2103.96</v>
      </c>
      <c r="G75" s="25">
        <f>31719.04+4370-298+63.55</f>
        <v>35854.590000000004</v>
      </c>
      <c r="H75" s="27">
        <v>65000</v>
      </c>
      <c r="I75" s="27">
        <v>65000</v>
      </c>
      <c r="J75" s="25">
        <f t="shared" si="7"/>
        <v>65063.55</v>
      </c>
      <c r="K75" s="25">
        <f>H75</f>
        <v>65000</v>
      </c>
      <c r="L75" s="25">
        <f>K75</f>
        <v>65000</v>
      </c>
      <c r="M75" s="28"/>
      <c r="N75" s="28"/>
      <c r="O75" s="28"/>
    </row>
    <row r="76" spans="1:15" ht="27.75" customHeight="1">
      <c r="A76" s="5" t="s">
        <v>34</v>
      </c>
      <c r="B76" s="19"/>
      <c r="C76" s="21">
        <f>C77+C82+C85+C86</f>
        <v>250120</v>
      </c>
      <c r="D76" s="21">
        <f>D77+D82+D85+D86</f>
        <v>120120</v>
      </c>
      <c r="E76" s="21"/>
      <c r="F76" s="21"/>
      <c r="G76" s="21">
        <f>G77+G82+G85+G86</f>
        <v>130000</v>
      </c>
      <c r="H76" s="27"/>
      <c r="I76" s="27"/>
      <c r="J76" s="25">
        <f>C76</f>
        <v>250120</v>
      </c>
      <c r="K76" s="27"/>
      <c r="L76" s="27"/>
      <c r="M76" s="28"/>
      <c r="N76" s="28"/>
      <c r="O76" s="28"/>
    </row>
    <row r="77" spans="1:15" ht="40.5" customHeight="1">
      <c r="A77" s="86" t="s">
        <v>65</v>
      </c>
      <c r="B77" s="74">
        <v>210</v>
      </c>
      <c r="C77" s="87">
        <f>C80+C81</f>
        <v>222821</v>
      </c>
      <c r="D77" s="76">
        <v>119821</v>
      </c>
      <c r="E77" s="76"/>
      <c r="F77" s="76"/>
      <c r="G77" s="76">
        <f>G80+G81</f>
        <v>103000</v>
      </c>
      <c r="H77" s="77"/>
      <c r="I77" s="77"/>
      <c r="J77" s="76">
        <f>C77</f>
        <v>222821</v>
      </c>
      <c r="K77" s="77"/>
      <c r="L77" s="77"/>
      <c r="M77" s="78"/>
      <c r="N77" s="78"/>
      <c r="O77" s="78"/>
    </row>
    <row r="78" spans="1:15" ht="0.75" customHeight="1">
      <c r="A78" s="86"/>
      <c r="B78" s="74"/>
      <c r="C78" s="87"/>
      <c r="D78" s="76"/>
      <c r="E78" s="76"/>
      <c r="F78" s="76"/>
      <c r="G78" s="76"/>
      <c r="H78" s="77"/>
      <c r="I78" s="77"/>
      <c r="J78" s="76"/>
      <c r="K78" s="77"/>
      <c r="L78" s="77"/>
      <c r="M78" s="78"/>
      <c r="N78" s="78"/>
      <c r="O78" s="78"/>
    </row>
    <row r="79" spans="1:15" ht="14.25">
      <c r="A79" s="3" t="s">
        <v>66</v>
      </c>
      <c r="B79" s="19"/>
      <c r="C79" s="24"/>
      <c r="D79" s="25"/>
      <c r="E79" s="25"/>
      <c r="F79" s="25"/>
      <c r="G79" s="25"/>
      <c r="H79" s="27"/>
      <c r="I79" s="27"/>
      <c r="J79" s="25"/>
      <c r="K79" s="27"/>
      <c r="L79" s="27"/>
      <c r="M79" s="28"/>
      <c r="N79" s="28"/>
      <c r="O79" s="28"/>
    </row>
    <row r="80" spans="1:15" ht="15.75" customHeight="1">
      <c r="A80" s="3" t="s">
        <v>62</v>
      </c>
      <c r="B80" s="19">
        <v>211</v>
      </c>
      <c r="C80" s="24">
        <f>D80+G80</f>
        <v>171137</v>
      </c>
      <c r="D80" s="25">
        <v>92028</v>
      </c>
      <c r="E80" s="25"/>
      <c r="F80" s="25"/>
      <c r="G80" s="25">
        <v>79109</v>
      </c>
      <c r="H80" s="27"/>
      <c r="I80" s="27"/>
      <c r="J80" s="25">
        <f>C80</f>
        <v>171137</v>
      </c>
      <c r="K80" s="27"/>
      <c r="L80" s="27"/>
      <c r="M80" s="28"/>
      <c r="N80" s="28"/>
      <c r="O80" s="28"/>
    </row>
    <row r="81" spans="1:15" ht="28.5" customHeight="1">
      <c r="A81" s="3" t="s">
        <v>67</v>
      </c>
      <c r="B81" s="19">
        <v>213</v>
      </c>
      <c r="C81" s="24">
        <f>D81+G81</f>
        <v>51684</v>
      </c>
      <c r="D81" s="25">
        <v>27793</v>
      </c>
      <c r="E81" s="25"/>
      <c r="F81" s="25"/>
      <c r="G81" s="25">
        <v>23891</v>
      </c>
      <c r="H81" s="27"/>
      <c r="I81" s="27"/>
      <c r="J81" s="25">
        <f>C81</f>
        <v>51684</v>
      </c>
      <c r="K81" s="27"/>
      <c r="L81" s="27"/>
      <c r="M81" s="28"/>
      <c r="N81" s="28"/>
      <c r="O81" s="28"/>
    </row>
    <row r="82" spans="1:15" ht="28.5" customHeight="1">
      <c r="A82" s="3" t="s">
        <v>43</v>
      </c>
      <c r="B82" s="19">
        <v>220</v>
      </c>
      <c r="C82" s="24">
        <f>C84</f>
        <v>299</v>
      </c>
      <c r="D82" s="24">
        <f>D84</f>
        <v>299</v>
      </c>
      <c r="E82" s="24"/>
      <c r="F82" s="24"/>
      <c r="G82" s="24"/>
      <c r="H82" s="27"/>
      <c r="I82" s="27"/>
      <c r="J82" s="25">
        <f>C82</f>
        <v>299</v>
      </c>
      <c r="K82" s="27"/>
      <c r="L82" s="27"/>
      <c r="M82" s="28"/>
      <c r="N82" s="28"/>
      <c r="O82" s="28"/>
    </row>
    <row r="83" spans="1:15" ht="14.25">
      <c r="A83" s="3" t="s">
        <v>39</v>
      </c>
      <c r="B83" s="19"/>
      <c r="C83" s="24"/>
      <c r="D83" s="25"/>
      <c r="E83" s="25"/>
      <c r="F83" s="25"/>
      <c r="G83" s="25"/>
      <c r="H83" s="27"/>
      <c r="I83" s="27"/>
      <c r="J83" s="25"/>
      <c r="K83" s="27"/>
      <c r="L83" s="27"/>
      <c r="M83" s="28"/>
      <c r="N83" s="28"/>
      <c r="O83" s="28"/>
    </row>
    <row r="84" spans="1:15" ht="18.75" customHeight="1">
      <c r="A84" s="1" t="s">
        <v>46</v>
      </c>
      <c r="B84" s="19">
        <v>223</v>
      </c>
      <c r="C84" s="24">
        <f>D84+G84</f>
        <v>299</v>
      </c>
      <c r="D84" s="25">
        <v>299</v>
      </c>
      <c r="E84" s="25"/>
      <c r="F84" s="25"/>
      <c r="G84" s="25"/>
      <c r="H84" s="27"/>
      <c r="I84" s="27"/>
      <c r="J84" s="25">
        <f>C84</f>
        <v>299</v>
      </c>
      <c r="K84" s="27"/>
      <c r="L84" s="27"/>
      <c r="M84" s="28"/>
      <c r="N84" s="28"/>
      <c r="O84" s="28"/>
    </row>
    <row r="85" spans="1:15" ht="18.75" customHeight="1">
      <c r="A85" s="3" t="s">
        <v>55</v>
      </c>
      <c r="B85" s="19">
        <v>290</v>
      </c>
      <c r="C85" s="24">
        <f>G85</f>
        <v>3000</v>
      </c>
      <c r="D85" s="25"/>
      <c r="E85" s="25"/>
      <c r="F85" s="25"/>
      <c r="G85" s="25">
        <v>3000</v>
      </c>
      <c r="H85" s="27"/>
      <c r="I85" s="27"/>
      <c r="J85" s="25">
        <f>C85</f>
        <v>3000</v>
      </c>
      <c r="K85" s="27"/>
      <c r="L85" s="27"/>
      <c r="M85" s="28"/>
      <c r="N85" s="28"/>
      <c r="O85" s="28"/>
    </row>
    <row r="86" spans="1:15" ht="30" customHeight="1">
      <c r="A86" s="3" t="s">
        <v>56</v>
      </c>
      <c r="B86" s="19">
        <v>300</v>
      </c>
      <c r="C86" s="24">
        <f>C88</f>
        <v>24000</v>
      </c>
      <c r="D86" s="24"/>
      <c r="E86" s="24"/>
      <c r="F86" s="24"/>
      <c r="G86" s="24">
        <f>G88</f>
        <v>24000</v>
      </c>
      <c r="H86" s="27"/>
      <c r="I86" s="27"/>
      <c r="J86" s="25">
        <f>C86</f>
        <v>24000</v>
      </c>
      <c r="K86" s="27"/>
      <c r="L86" s="27"/>
      <c r="M86" s="28"/>
      <c r="N86" s="28"/>
      <c r="O86" s="28"/>
    </row>
    <row r="87" spans="1:15" ht="18.75" customHeight="1">
      <c r="A87" s="3" t="s">
        <v>39</v>
      </c>
      <c r="B87" s="19"/>
      <c r="C87" s="24"/>
      <c r="D87" s="25"/>
      <c r="E87" s="25"/>
      <c r="F87" s="25"/>
      <c r="G87" s="25"/>
      <c r="H87" s="27"/>
      <c r="I87" s="27"/>
      <c r="J87" s="25"/>
      <c r="K87" s="27"/>
      <c r="L87" s="27"/>
      <c r="M87" s="28"/>
      <c r="N87" s="28"/>
      <c r="O87" s="28"/>
    </row>
    <row r="88" spans="1:15" ht="27.75" customHeight="1">
      <c r="A88" s="3" t="s">
        <v>57</v>
      </c>
      <c r="B88" s="19">
        <v>310</v>
      </c>
      <c r="C88" s="24">
        <f>G88</f>
        <v>24000</v>
      </c>
      <c r="D88" s="25"/>
      <c r="E88" s="25"/>
      <c r="F88" s="25"/>
      <c r="G88" s="25">
        <v>24000</v>
      </c>
      <c r="H88" s="27"/>
      <c r="I88" s="27"/>
      <c r="J88" s="25">
        <f>C88</f>
        <v>24000</v>
      </c>
      <c r="K88" s="27"/>
      <c r="L88" s="27"/>
      <c r="M88" s="28"/>
      <c r="N88" s="28"/>
      <c r="O88" s="28"/>
    </row>
    <row r="89" spans="1:15" ht="51.75" customHeight="1">
      <c r="A89" s="11" t="s">
        <v>72</v>
      </c>
      <c r="B89" s="19"/>
      <c r="C89" s="33">
        <f>E89+G89</f>
        <v>19935</v>
      </c>
      <c r="D89" s="34"/>
      <c r="E89" s="34">
        <f>E92+E97</f>
        <v>6138</v>
      </c>
      <c r="F89" s="34"/>
      <c r="G89" s="34">
        <f>G90+G94+G95</f>
        <v>13797</v>
      </c>
      <c r="H89" s="35"/>
      <c r="I89" s="35"/>
      <c r="J89" s="34">
        <f>J90+J94+J95</f>
        <v>19934.999999999996</v>
      </c>
      <c r="K89" s="27"/>
      <c r="L89" s="27"/>
      <c r="M89" s="28"/>
      <c r="N89" s="28"/>
      <c r="O89" s="28"/>
    </row>
    <row r="90" spans="1:15" ht="25.5">
      <c r="A90" s="3" t="s">
        <v>43</v>
      </c>
      <c r="B90" s="19">
        <v>220</v>
      </c>
      <c r="C90" s="33">
        <f>C92+C93</f>
        <v>15597</v>
      </c>
      <c r="D90" s="34"/>
      <c r="E90" s="61">
        <f>E92+E93</f>
        <v>6000</v>
      </c>
      <c r="F90" s="62"/>
      <c r="G90" s="61">
        <f>G92+G93</f>
        <v>9597</v>
      </c>
      <c r="H90" s="35"/>
      <c r="I90" s="35"/>
      <c r="J90" s="34">
        <f>J92+J93</f>
        <v>15597</v>
      </c>
      <c r="K90" s="27"/>
      <c r="L90" s="27"/>
      <c r="M90" s="28"/>
      <c r="N90" s="28"/>
      <c r="O90" s="28"/>
    </row>
    <row r="91" spans="1:15" ht="14.25">
      <c r="A91" s="3" t="s">
        <v>39</v>
      </c>
      <c r="B91" s="19"/>
      <c r="C91" s="33"/>
      <c r="D91" s="34"/>
      <c r="E91" s="34"/>
      <c r="F91" s="34"/>
      <c r="G91" s="34"/>
      <c r="H91" s="35"/>
      <c r="I91" s="35"/>
      <c r="J91" s="34"/>
      <c r="K91" s="27"/>
      <c r="L91" s="27"/>
      <c r="M91" s="28"/>
      <c r="N91" s="28"/>
      <c r="O91" s="28"/>
    </row>
    <row r="92" spans="1:15" ht="24.75" customHeight="1">
      <c r="A92" s="1" t="s">
        <v>45</v>
      </c>
      <c r="B92" s="19">
        <v>222</v>
      </c>
      <c r="C92" s="24">
        <f>D92+E92+F92+G92</f>
        <v>6000</v>
      </c>
      <c r="D92" s="32"/>
      <c r="E92" s="25">
        <v>6000</v>
      </c>
      <c r="F92" s="25"/>
      <c r="G92" s="25"/>
      <c r="H92" s="27"/>
      <c r="I92" s="27"/>
      <c r="J92" s="25">
        <f>C92</f>
        <v>6000</v>
      </c>
      <c r="K92" s="27"/>
      <c r="L92" s="27"/>
      <c r="M92" s="28"/>
      <c r="N92" s="28"/>
      <c r="O92" s="28"/>
    </row>
    <row r="93" spans="1:15" ht="30" customHeight="1">
      <c r="A93" s="3" t="s">
        <v>49</v>
      </c>
      <c r="B93" s="19">
        <v>226</v>
      </c>
      <c r="C93" s="24">
        <f>G93</f>
        <v>9597</v>
      </c>
      <c r="D93" s="32"/>
      <c r="E93" s="25"/>
      <c r="F93" s="25"/>
      <c r="G93" s="25">
        <v>9597</v>
      </c>
      <c r="H93" s="27"/>
      <c r="I93" s="27"/>
      <c r="J93" s="25">
        <v>9597</v>
      </c>
      <c r="K93" s="27"/>
      <c r="L93" s="27"/>
      <c r="M93" s="28"/>
      <c r="N93" s="28"/>
      <c r="O93" s="28"/>
    </row>
    <row r="94" spans="1:15" ht="24.75" customHeight="1">
      <c r="A94" s="3" t="s">
        <v>55</v>
      </c>
      <c r="B94" s="19">
        <v>290</v>
      </c>
      <c r="C94" s="24">
        <f>G94</f>
        <v>3348.74</v>
      </c>
      <c r="D94" s="32"/>
      <c r="E94" s="25"/>
      <c r="F94" s="25"/>
      <c r="G94" s="25">
        <v>3348.74</v>
      </c>
      <c r="H94" s="27"/>
      <c r="I94" s="27"/>
      <c r="J94" s="25">
        <v>3348.74</v>
      </c>
      <c r="K94" s="27"/>
      <c r="L94" s="27"/>
      <c r="M94" s="28"/>
      <c r="N94" s="28"/>
      <c r="O94" s="28"/>
    </row>
    <row r="95" spans="1:15" ht="24.75" customHeight="1">
      <c r="A95" s="3" t="s">
        <v>56</v>
      </c>
      <c r="B95" s="19">
        <v>300</v>
      </c>
      <c r="C95" s="24">
        <f>C97</f>
        <v>989.26</v>
      </c>
      <c r="D95" s="32"/>
      <c r="E95" s="25">
        <f>E97</f>
        <v>138</v>
      </c>
      <c r="F95" s="25"/>
      <c r="G95" s="25">
        <f>G97</f>
        <v>851.26</v>
      </c>
      <c r="H95" s="27"/>
      <c r="I95" s="27"/>
      <c r="J95" s="25">
        <v>989.26</v>
      </c>
      <c r="K95" s="27"/>
      <c r="L95" s="27"/>
      <c r="M95" s="28"/>
      <c r="N95" s="28"/>
      <c r="O95" s="28"/>
    </row>
    <row r="96" spans="1:15" ht="14.25">
      <c r="A96" s="3" t="s">
        <v>39</v>
      </c>
      <c r="B96" s="19"/>
      <c r="C96" s="24"/>
      <c r="D96" s="32"/>
      <c r="E96" s="25"/>
      <c r="F96" s="25"/>
      <c r="G96" s="25"/>
      <c r="H96" s="27"/>
      <c r="I96" s="27"/>
      <c r="J96" s="25"/>
      <c r="K96" s="27"/>
      <c r="L96" s="27"/>
      <c r="M96" s="28"/>
      <c r="N96" s="28"/>
      <c r="O96" s="28"/>
    </row>
    <row r="97" spans="1:15" ht="25.5">
      <c r="A97" s="12" t="s">
        <v>73</v>
      </c>
      <c r="B97" s="19">
        <v>340</v>
      </c>
      <c r="C97" s="24">
        <f>D97+E97+F97+G97</f>
        <v>989.26</v>
      </c>
      <c r="D97" s="25"/>
      <c r="E97" s="25">
        <v>138</v>
      </c>
      <c r="F97" s="25"/>
      <c r="G97" s="25">
        <v>851.26</v>
      </c>
      <c r="H97" s="27"/>
      <c r="I97" s="27"/>
      <c r="J97" s="25">
        <f>C97</f>
        <v>989.26</v>
      </c>
      <c r="K97" s="27"/>
      <c r="L97" s="27"/>
      <c r="M97" s="28"/>
      <c r="N97" s="28"/>
      <c r="O97" s="28"/>
    </row>
    <row r="98" spans="1:15" ht="27" customHeight="1">
      <c r="A98" s="10" t="s">
        <v>68</v>
      </c>
      <c r="B98" s="6"/>
      <c r="C98" s="33">
        <f>C99+C102+C104+C107</f>
        <v>6595400.8100000005</v>
      </c>
      <c r="D98" s="34">
        <f aca="true" t="shared" si="14" ref="D98:J98">D99+D102+D104+D107</f>
        <v>1202444.69</v>
      </c>
      <c r="E98" s="34">
        <f t="shared" si="14"/>
        <v>24552</v>
      </c>
      <c r="F98" s="34">
        <f t="shared" si="14"/>
        <v>5368404.12</v>
      </c>
      <c r="G98" s="34"/>
      <c r="H98" s="35">
        <f t="shared" si="14"/>
        <v>350000</v>
      </c>
      <c r="I98" s="35"/>
      <c r="J98" s="34">
        <f t="shared" si="14"/>
        <v>6595400.8100000005</v>
      </c>
      <c r="K98" s="23">
        <f>K99</f>
        <v>350000</v>
      </c>
      <c r="L98" s="23"/>
      <c r="M98" s="29"/>
      <c r="N98" s="29"/>
      <c r="O98" s="28"/>
    </row>
    <row r="99" spans="1:15" s="15" customFormat="1" ht="26.25">
      <c r="A99" s="5" t="s">
        <v>27</v>
      </c>
      <c r="B99" s="6"/>
      <c r="C99" s="21">
        <f>F99+D99+E99+G99</f>
        <v>5317101.12</v>
      </c>
      <c r="D99" s="22"/>
      <c r="E99" s="22"/>
      <c r="F99" s="22">
        <f>F101+F100</f>
        <v>5317101.12</v>
      </c>
      <c r="G99" s="22"/>
      <c r="H99" s="23">
        <v>350000</v>
      </c>
      <c r="I99" s="23"/>
      <c r="J99" s="22">
        <f>C99</f>
        <v>5317101.12</v>
      </c>
      <c r="K99" s="23">
        <f>K100</f>
        <v>350000</v>
      </c>
      <c r="L99" s="23"/>
      <c r="M99" s="29"/>
      <c r="N99" s="29"/>
      <c r="O99" s="29"/>
    </row>
    <row r="100" spans="1:15" ht="25.5">
      <c r="A100" s="7" t="s">
        <v>48</v>
      </c>
      <c r="B100" s="19">
        <v>225</v>
      </c>
      <c r="C100" s="24">
        <f>F100+D100+E100+G100</f>
        <v>4574132</v>
      </c>
      <c r="D100" s="25"/>
      <c r="E100" s="25"/>
      <c r="F100" s="25">
        <v>4574132</v>
      </c>
      <c r="G100" s="25"/>
      <c r="H100" s="27">
        <v>350000</v>
      </c>
      <c r="I100" s="27"/>
      <c r="J100" s="25"/>
      <c r="K100" s="27">
        <v>350000</v>
      </c>
      <c r="L100" s="27"/>
      <c r="M100" s="28"/>
      <c r="N100" s="28"/>
      <c r="O100" s="28"/>
    </row>
    <row r="101" spans="1:15" ht="25.5">
      <c r="A101" s="3" t="s">
        <v>49</v>
      </c>
      <c r="B101" s="19">
        <v>226</v>
      </c>
      <c r="C101" s="24">
        <f>F101+D101+E101+G101</f>
        <v>742969.12</v>
      </c>
      <c r="D101" s="25"/>
      <c r="E101" s="25"/>
      <c r="F101" s="25">
        <v>742969.12</v>
      </c>
      <c r="G101" s="25"/>
      <c r="H101" s="27"/>
      <c r="I101" s="27"/>
      <c r="J101" s="25">
        <f aca="true" t="shared" si="15" ref="J101:J108">C101</f>
        <v>742969.12</v>
      </c>
      <c r="K101" s="27"/>
      <c r="L101" s="27"/>
      <c r="M101" s="28"/>
      <c r="N101" s="28"/>
      <c r="O101" s="28"/>
    </row>
    <row r="102" spans="1:15" s="15" customFormat="1" ht="26.25">
      <c r="A102" s="5" t="s">
        <v>69</v>
      </c>
      <c r="B102" s="6"/>
      <c r="C102" s="21">
        <f>C103</f>
        <v>51303</v>
      </c>
      <c r="D102" s="22"/>
      <c r="E102" s="22"/>
      <c r="F102" s="22">
        <f>F103</f>
        <v>51303</v>
      </c>
      <c r="G102" s="22"/>
      <c r="H102" s="23"/>
      <c r="I102" s="23"/>
      <c r="J102" s="22">
        <f t="shared" si="15"/>
        <v>51303</v>
      </c>
      <c r="K102" s="23"/>
      <c r="L102" s="23"/>
      <c r="M102" s="29"/>
      <c r="N102" s="29"/>
      <c r="O102" s="29"/>
    </row>
    <row r="103" spans="1:15" ht="25.5">
      <c r="A103" s="3" t="s">
        <v>70</v>
      </c>
      <c r="B103" s="19">
        <v>226</v>
      </c>
      <c r="C103" s="24">
        <f>F103</f>
        <v>51303</v>
      </c>
      <c r="D103" s="25"/>
      <c r="E103" s="25"/>
      <c r="F103" s="25">
        <v>51303</v>
      </c>
      <c r="G103" s="25"/>
      <c r="H103" s="27"/>
      <c r="I103" s="27"/>
      <c r="J103" s="25">
        <f t="shared" si="15"/>
        <v>51303</v>
      </c>
      <c r="K103" s="27"/>
      <c r="L103" s="27"/>
      <c r="M103" s="28"/>
      <c r="N103" s="28"/>
      <c r="O103" s="28"/>
    </row>
    <row r="104" spans="1:15" s="15" customFormat="1" ht="27" customHeight="1">
      <c r="A104" s="5" t="s">
        <v>74</v>
      </c>
      <c r="B104" s="6"/>
      <c r="C104" s="21">
        <f>C105+C106</f>
        <v>24552</v>
      </c>
      <c r="D104" s="22"/>
      <c r="E104" s="22">
        <f>E105+E106</f>
        <v>24552</v>
      </c>
      <c r="F104" s="22"/>
      <c r="G104" s="22"/>
      <c r="H104" s="23"/>
      <c r="I104" s="23"/>
      <c r="J104" s="22">
        <f t="shared" si="15"/>
        <v>24552</v>
      </c>
      <c r="K104" s="23"/>
      <c r="L104" s="23"/>
      <c r="M104" s="29"/>
      <c r="N104" s="29"/>
      <c r="O104" s="29"/>
    </row>
    <row r="105" spans="1:15" ht="25.5">
      <c r="A105" s="3" t="s">
        <v>47</v>
      </c>
      <c r="B105" s="19">
        <v>224</v>
      </c>
      <c r="C105" s="24">
        <f>E105</f>
        <v>13950</v>
      </c>
      <c r="D105" s="25"/>
      <c r="E105" s="25">
        <v>13950</v>
      </c>
      <c r="F105" s="25"/>
      <c r="G105" s="25"/>
      <c r="H105" s="27"/>
      <c r="I105" s="27"/>
      <c r="J105" s="25">
        <f t="shared" si="15"/>
        <v>13950</v>
      </c>
      <c r="K105" s="27"/>
      <c r="L105" s="27"/>
      <c r="M105" s="28"/>
      <c r="N105" s="28"/>
      <c r="O105" s="28"/>
    </row>
    <row r="106" spans="1:15" ht="25.5">
      <c r="A106" s="3" t="s">
        <v>73</v>
      </c>
      <c r="B106" s="19">
        <v>340</v>
      </c>
      <c r="C106" s="24">
        <f>E106</f>
        <v>10602</v>
      </c>
      <c r="D106" s="25"/>
      <c r="E106" s="25">
        <v>10602</v>
      </c>
      <c r="F106" s="25"/>
      <c r="G106" s="25"/>
      <c r="H106" s="27"/>
      <c r="I106" s="27"/>
      <c r="J106" s="25">
        <f t="shared" si="15"/>
        <v>10602</v>
      </c>
      <c r="K106" s="27"/>
      <c r="L106" s="27"/>
      <c r="M106" s="28"/>
      <c r="N106" s="28"/>
      <c r="O106" s="28"/>
    </row>
    <row r="107" spans="1:15" s="15" customFormat="1" ht="26.25">
      <c r="A107" s="5" t="s">
        <v>75</v>
      </c>
      <c r="B107" s="6"/>
      <c r="C107" s="21">
        <f>D107</f>
        <v>1202444.69</v>
      </c>
      <c r="D107" s="22">
        <f>D108</f>
        <v>1202444.69</v>
      </c>
      <c r="E107" s="22"/>
      <c r="F107" s="22"/>
      <c r="G107" s="22"/>
      <c r="H107" s="23"/>
      <c r="I107" s="23"/>
      <c r="J107" s="22">
        <f t="shared" si="15"/>
        <v>1202444.69</v>
      </c>
      <c r="K107" s="23"/>
      <c r="L107" s="23"/>
      <c r="M107" s="29"/>
      <c r="N107" s="29"/>
      <c r="O107" s="29"/>
    </row>
    <row r="108" spans="1:15" ht="25.5">
      <c r="A108" s="3" t="s">
        <v>48</v>
      </c>
      <c r="B108" s="19">
        <v>225</v>
      </c>
      <c r="C108" s="24">
        <f>D108</f>
        <v>1202444.69</v>
      </c>
      <c r="D108" s="25">
        <v>1202444.69</v>
      </c>
      <c r="E108" s="25"/>
      <c r="F108" s="25"/>
      <c r="G108" s="25"/>
      <c r="H108" s="27"/>
      <c r="I108" s="27"/>
      <c r="J108" s="25">
        <f t="shared" si="15"/>
        <v>1202444.69</v>
      </c>
      <c r="K108" s="27"/>
      <c r="L108" s="27"/>
      <c r="M108" s="28"/>
      <c r="N108" s="28"/>
      <c r="O108" s="28"/>
    </row>
    <row r="109" spans="1:15" ht="51" hidden="1">
      <c r="A109" s="3" t="s">
        <v>76</v>
      </c>
      <c r="B109" s="19"/>
      <c r="C109" s="24"/>
      <c r="D109" s="25"/>
      <c r="E109" s="25"/>
      <c r="F109" s="25"/>
      <c r="G109" s="25"/>
      <c r="H109" s="27"/>
      <c r="I109" s="27"/>
      <c r="J109" s="25"/>
      <c r="K109" s="27"/>
      <c r="L109" s="27"/>
      <c r="M109" s="28"/>
      <c r="N109" s="28"/>
      <c r="O109" s="28"/>
    </row>
    <row r="110" ht="15">
      <c r="A110" s="16"/>
    </row>
    <row r="111" ht="15">
      <c r="A111" s="17"/>
    </row>
    <row r="112" ht="15">
      <c r="A112" s="17" t="s">
        <v>71</v>
      </c>
    </row>
    <row r="113" ht="15">
      <c r="A113" s="17"/>
    </row>
    <row r="114" ht="15">
      <c r="A114" s="17"/>
    </row>
    <row r="115" ht="15">
      <c r="A115" s="17" t="s">
        <v>88</v>
      </c>
    </row>
    <row r="116" ht="15">
      <c r="A116" s="17"/>
    </row>
    <row r="117" ht="15">
      <c r="A117" s="17" t="s">
        <v>117</v>
      </c>
    </row>
    <row r="118" ht="15">
      <c r="A118" s="17"/>
    </row>
    <row r="119" ht="14.25">
      <c r="A119" s="18"/>
    </row>
    <row r="120" ht="14.25">
      <c r="A120" s="18"/>
    </row>
  </sheetData>
  <mergeCells count="68">
    <mergeCell ref="A1:O1"/>
    <mergeCell ref="A25:A26"/>
    <mergeCell ref="L77:L78"/>
    <mergeCell ref="M77:M78"/>
    <mergeCell ref="N77:N78"/>
    <mergeCell ref="O77:O78"/>
    <mergeCell ref="H77:H78"/>
    <mergeCell ref="A77:A78"/>
    <mergeCell ref="B77:B78"/>
    <mergeCell ref="C77:C78"/>
    <mergeCell ref="D77:D78"/>
    <mergeCell ref="I77:I78"/>
    <mergeCell ref="J77:J78"/>
    <mergeCell ref="K77:K78"/>
    <mergeCell ref="E77:E78"/>
    <mergeCell ref="F77:F78"/>
    <mergeCell ref="G77:G78"/>
    <mergeCell ref="M27:M28"/>
    <mergeCell ref="N27:N28"/>
    <mergeCell ref="O27:O28"/>
    <mergeCell ref="I27:I28"/>
    <mergeCell ref="J27:J28"/>
    <mergeCell ref="K27:K28"/>
    <mergeCell ref="L27:L28"/>
    <mergeCell ref="N25:N26"/>
    <mergeCell ref="O25:O26"/>
    <mergeCell ref="A27:A28"/>
    <mergeCell ref="B27:B28"/>
    <mergeCell ref="C27:C28"/>
    <mergeCell ref="D27:D28"/>
    <mergeCell ref="E27:E28"/>
    <mergeCell ref="F27:F28"/>
    <mergeCell ref="G27:G28"/>
    <mergeCell ref="H27:H28"/>
    <mergeCell ref="J25:J26"/>
    <mergeCell ref="K25:K26"/>
    <mergeCell ref="L25:L26"/>
    <mergeCell ref="M25:M26"/>
    <mergeCell ref="N23:N24"/>
    <mergeCell ref="O23:O24"/>
    <mergeCell ref="B25:B26"/>
    <mergeCell ref="C25:C26"/>
    <mergeCell ref="D25:D26"/>
    <mergeCell ref="E25:E26"/>
    <mergeCell ref="F25:F26"/>
    <mergeCell ref="G25:G26"/>
    <mergeCell ref="H25:H26"/>
    <mergeCell ref="I25:I26"/>
    <mergeCell ref="J23:J24"/>
    <mergeCell ref="K23:K24"/>
    <mergeCell ref="L23:L24"/>
    <mergeCell ref="M23:M24"/>
    <mergeCell ref="B23:B24"/>
    <mergeCell ref="C23:C24"/>
    <mergeCell ref="D23:D24"/>
    <mergeCell ref="I2:I4"/>
    <mergeCell ref="E23:E24"/>
    <mergeCell ref="F23:F24"/>
    <mergeCell ref="G23:G24"/>
    <mergeCell ref="H23:H24"/>
    <mergeCell ref="I23:I24"/>
    <mergeCell ref="J2:L3"/>
    <mergeCell ref="M2:O3"/>
    <mergeCell ref="C3:G3"/>
    <mergeCell ref="A2:A4"/>
    <mergeCell ref="B2:B4"/>
    <mergeCell ref="C2:G2"/>
    <mergeCell ref="H2:H4"/>
  </mergeCells>
  <printOptions/>
  <pageMargins left="0.28" right="0.2" top="0.22" bottom="0.2" header="0.2" footer="0.2"/>
  <pageSetup horizontalDpi="600" verticalDpi="600" orientation="landscape" paperSize="9" scale="85" r:id="rId2"/>
  <rowBreaks count="5" manualBreakCount="5">
    <brk id="19" max="14" man="1"/>
    <brk id="51" max="14" man="1"/>
    <brk id="75" max="14" man="1"/>
    <brk id="97" max="255" man="1"/>
    <brk id="1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</dc:creator>
  <cp:keywords/>
  <dc:description/>
  <cp:lastModifiedBy>Bass</cp:lastModifiedBy>
  <cp:lastPrinted>2015-01-06T05:33:16Z</cp:lastPrinted>
  <dcterms:created xsi:type="dcterms:W3CDTF">2014-08-26T07:03:57Z</dcterms:created>
  <dcterms:modified xsi:type="dcterms:W3CDTF">2015-01-21T14:07:27Z</dcterms:modified>
  <cp:category/>
  <cp:version/>
  <cp:contentType/>
  <cp:contentStatus/>
</cp:coreProperties>
</file>